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/>
  </bookViews>
  <sheets>
    <sheet name="3" sheetId="1" r:id="rId1"/>
  </sheets>
  <externalReferences>
    <externalReference r:id="rId2"/>
    <externalReference r:id="rId3"/>
    <externalReference r:id="rId4"/>
  </externalReferences>
  <definedNames>
    <definedName name="_xlnm.Print_Area" localSheetId="0">'3'!$A$9:$AK$90</definedName>
  </definedNames>
  <calcPr calcId="162913"/>
</workbook>
</file>

<file path=xl/calcChain.xml><?xml version="1.0" encoding="utf-8"?>
<calcChain xmlns="http://schemas.openxmlformats.org/spreadsheetml/2006/main">
  <c r="N45" i="1" l="1"/>
  <c r="K44" i="1" l="1"/>
  <c r="K43" i="1"/>
  <c r="AA51" i="1" l="1"/>
  <c r="AA57" i="1"/>
  <c r="AA58" i="1"/>
  <c r="AA59" i="1"/>
  <c r="AA60" i="1"/>
  <c r="AA61" i="1"/>
  <c r="AA62" i="1"/>
  <c r="AA63" i="1"/>
  <c r="AA64" i="1"/>
  <c r="AA65" i="1"/>
  <c r="T28" i="1"/>
  <c r="U28" i="1"/>
  <c r="W28" i="1"/>
  <c r="W25" i="1" s="1"/>
  <c r="X28" i="1"/>
  <c r="X25" i="1" s="1"/>
  <c r="Y28" i="1"/>
  <c r="AB28" i="1"/>
  <c r="AB25" i="1" s="1"/>
  <c r="T25" i="1"/>
  <c r="U25" i="1"/>
  <c r="Y25" i="1"/>
  <c r="Q87" i="1" l="1"/>
  <c r="T87" i="1"/>
  <c r="U87" i="1"/>
  <c r="W87" i="1"/>
  <c r="X87" i="1"/>
  <c r="Y87" i="1"/>
  <c r="O28" i="1"/>
  <c r="O25" i="1" s="1"/>
  <c r="S90" i="1"/>
  <c r="Z90" i="1" s="1"/>
  <c r="AB90" i="1" s="1"/>
  <c r="P90" i="1" l="1"/>
  <c r="L89" i="1"/>
  <c r="N89" i="1"/>
  <c r="O89" i="1"/>
  <c r="L88" i="1"/>
  <c r="M88" i="1"/>
  <c r="O88" i="1"/>
  <c r="F89" i="1"/>
  <c r="F88" i="1"/>
  <c r="AC66" i="1"/>
  <c r="AD66" i="1"/>
  <c r="AE66" i="1"/>
  <c r="AF66" i="1"/>
  <c r="AG66" i="1"/>
  <c r="AH66" i="1"/>
  <c r="AI66" i="1"/>
  <c r="AJ66" i="1"/>
  <c r="L68" i="1"/>
  <c r="L66" i="1" s="1"/>
  <c r="M68" i="1"/>
  <c r="M66" i="1" s="1"/>
  <c r="N68" i="1"/>
  <c r="N66" i="1" s="1"/>
  <c r="O68" i="1"/>
  <c r="O66" i="1" s="1"/>
  <c r="Q68" i="1"/>
  <c r="Q66" i="1" s="1"/>
  <c r="S68" i="1"/>
  <c r="S66" i="1" s="1"/>
  <c r="T68" i="1"/>
  <c r="T66" i="1" s="1"/>
  <c r="U68" i="1"/>
  <c r="U66" i="1" s="1"/>
  <c r="V68" i="1"/>
  <c r="V66" i="1" s="1"/>
  <c r="W68" i="1"/>
  <c r="W66" i="1" s="1"/>
  <c r="X68" i="1"/>
  <c r="X66" i="1" s="1"/>
  <c r="Y68" i="1"/>
  <c r="Y66" i="1" s="1"/>
  <c r="AA68" i="1"/>
  <c r="K68" i="1"/>
  <c r="K66" i="1" s="1"/>
  <c r="S69" i="1"/>
  <c r="R69" i="1" s="1"/>
  <c r="R68" i="1" s="1"/>
  <c r="R66" i="1" s="1"/>
  <c r="U57" i="1"/>
  <c r="U58" i="1"/>
  <c r="U59" i="1"/>
  <c r="U60" i="1"/>
  <c r="U61" i="1"/>
  <c r="U62" i="1"/>
  <c r="U63" i="1"/>
  <c r="U64" i="1"/>
  <c r="U65" i="1"/>
  <c r="Y54" i="1"/>
  <c r="N57" i="1"/>
  <c r="N58" i="1"/>
  <c r="N59" i="1"/>
  <c r="N60" i="1"/>
  <c r="N61" i="1"/>
  <c r="N62" i="1"/>
  <c r="N63" i="1"/>
  <c r="N64" i="1"/>
  <c r="N65" i="1"/>
  <c r="F57" i="1"/>
  <c r="F58" i="1"/>
  <c r="F59" i="1"/>
  <c r="F60" i="1"/>
  <c r="F61" i="1"/>
  <c r="F62" i="1"/>
  <c r="F63" i="1"/>
  <c r="F64" i="1"/>
  <c r="F65" i="1"/>
  <c r="AA56" i="1"/>
  <c r="AA54" i="1" s="1"/>
  <c r="U56" i="1"/>
  <c r="N56" i="1"/>
  <c r="O56" i="1"/>
  <c r="F56" i="1"/>
  <c r="L53" i="1"/>
  <c r="M53" i="1"/>
  <c r="N53" i="1"/>
  <c r="O53" i="1"/>
  <c r="K53" i="1"/>
  <c r="H53" i="1"/>
  <c r="F53" i="1"/>
  <c r="V52" i="1"/>
  <c r="L52" i="1"/>
  <c r="O52" i="1"/>
  <c r="F52" i="1"/>
  <c r="U54" i="1" l="1"/>
  <c r="P69" i="1"/>
  <c r="P68" i="1" l="1"/>
  <c r="P66" i="1" s="1"/>
  <c r="Z69" i="1"/>
  <c r="AB69" i="1" l="1"/>
  <c r="AB68" i="1" s="1"/>
  <c r="AB66" i="1" s="1"/>
  <c r="Z68" i="1"/>
  <c r="Z66" i="1" s="1"/>
  <c r="L50" i="1" l="1"/>
  <c r="O50" i="1"/>
  <c r="F50" i="1"/>
  <c r="P45" i="1"/>
  <c r="F45" i="1"/>
  <c r="AA30" i="1"/>
  <c r="N30" i="1"/>
  <c r="K30" i="1"/>
  <c r="AA29" i="1"/>
  <c r="N29" i="1"/>
  <c r="K29" i="1"/>
  <c r="K28" i="1" s="1"/>
  <c r="K25" i="1" s="1"/>
  <c r="F30" i="1"/>
  <c r="F29" i="1"/>
  <c r="N28" i="1" l="1"/>
  <c r="N25" i="1" s="1"/>
  <c r="AA28" i="1"/>
  <c r="AA25" i="1" s="1"/>
  <c r="Z27" i="1"/>
  <c r="P27" i="1"/>
  <c r="AB26" i="1"/>
  <c r="Z26" i="1"/>
  <c r="P26" i="1"/>
  <c r="AB27" i="1"/>
  <c r="R30" i="1" l="1"/>
  <c r="M30" i="1" s="1"/>
  <c r="Q30" i="1"/>
  <c r="L30" i="1" s="1"/>
  <c r="Z30" i="1" l="1"/>
  <c r="V30" i="1" s="1"/>
  <c r="Z29" i="1"/>
  <c r="Q29" i="1"/>
  <c r="L29" i="1" s="1"/>
  <c r="L28" i="1" s="1"/>
  <c r="L25" i="1" s="1"/>
  <c r="V29" i="1" l="1"/>
  <c r="V28" i="1" s="1"/>
  <c r="V25" i="1" s="1"/>
  <c r="Z28" i="1"/>
  <c r="Z25" i="1" s="1"/>
  <c r="Y44" i="1"/>
  <c r="Y43" i="1" s="1"/>
  <c r="Y24" i="1" s="1"/>
  <c r="I44" i="1"/>
  <c r="I43" i="1" s="1"/>
  <c r="H44" i="1"/>
  <c r="H43" i="1" s="1"/>
  <c r="X44" i="1"/>
  <c r="X43" i="1" s="1"/>
  <c r="X24" i="1" s="1"/>
  <c r="W44" i="1"/>
  <c r="W43" i="1" s="1"/>
  <c r="W24" i="1" s="1"/>
  <c r="V44" i="1"/>
  <c r="V43" i="1" s="1"/>
  <c r="U44" i="1"/>
  <c r="U43" i="1" s="1"/>
  <c r="U24" i="1" s="1"/>
  <c r="T44" i="1"/>
  <c r="T43" i="1" s="1"/>
  <c r="T24" i="1" s="1"/>
  <c r="S44" i="1"/>
  <c r="S43" i="1" s="1"/>
  <c r="R44" i="1"/>
  <c r="R43" i="1" s="1"/>
  <c r="Q44" i="1"/>
  <c r="Q43" i="1" s="1"/>
  <c r="P44" i="1"/>
  <c r="P43" i="1" s="1"/>
  <c r="O44" i="1"/>
  <c r="O43" i="1" s="1"/>
  <c r="O24" i="1" s="1"/>
  <c r="N24" i="1"/>
  <c r="M44" i="1"/>
  <c r="M43" i="1" s="1"/>
  <c r="L44" i="1"/>
  <c r="L43" i="1" s="1"/>
  <c r="L24" i="1" s="1"/>
  <c r="K24" i="1"/>
  <c r="J44" i="1"/>
  <c r="J43" i="1" s="1"/>
  <c r="Z45" i="1"/>
  <c r="AA45" i="1" s="1"/>
  <c r="AA44" i="1" s="1"/>
  <c r="V24" i="1" l="1"/>
  <c r="AA43" i="1"/>
  <c r="AA24" i="1" s="1"/>
  <c r="Z44" i="1"/>
  <c r="Z43" i="1" s="1"/>
  <c r="Z24" i="1" s="1"/>
  <c r="AB24" i="1"/>
  <c r="Y53" i="1"/>
  <c r="U53" i="1" s="1"/>
  <c r="X49" i="1" l="1"/>
  <c r="W49" i="1"/>
  <c r="T49" i="1"/>
  <c r="O49" i="1"/>
  <c r="L49" i="1"/>
  <c r="Z53" i="1"/>
  <c r="O87" i="1"/>
  <c r="L87" i="1"/>
  <c r="J87" i="1"/>
  <c r="AB53" i="1" l="1"/>
  <c r="AA53" i="1" s="1"/>
  <c r="V53" i="1"/>
  <c r="AB52" i="1"/>
  <c r="AA52" i="1" s="1"/>
  <c r="H28" i="1" l="1"/>
  <c r="H25" i="1" s="1"/>
  <c r="H24" i="1" s="1"/>
  <c r="I28" i="1" l="1"/>
  <c r="I25" i="1" s="1"/>
  <c r="I24" i="1" s="1"/>
  <c r="S28" i="1"/>
  <c r="Q28" i="1"/>
  <c r="P28" i="1"/>
  <c r="R29" i="1"/>
  <c r="J28" i="1"/>
  <c r="J25" i="1" s="1"/>
  <c r="J24" i="1" s="1"/>
  <c r="R28" i="1" l="1"/>
  <c r="M29" i="1"/>
  <c r="M28" i="1" s="1"/>
  <c r="M25" i="1" s="1"/>
  <c r="M24" i="1" s="1"/>
  <c r="Q25" i="1"/>
  <c r="Q24" i="1" s="1"/>
  <c r="S25" i="1"/>
  <c r="S24" i="1" s="1"/>
  <c r="P25" i="1"/>
  <c r="P24" i="1" s="1"/>
  <c r="P63" i="1"/>
  <c r="P62" i="1"/>
  <c r="P89" i="1"/>
  <c r="K89" i="1" s="1"/>
  <c r="Z62" i="1" l="1"/>
  <c r="V62" i="1" s="1"/>
  <c r="K62" i="1"/>
  <c r="Z63" i="1"/>
  <c r="V63" i="1" s="1"/>
  <c r="K63" i="1"/>
  <c r="R25" i="1"/>
  <c r="R24" i="1" s="1"/>
  <c r="AB89" i="1"/>
  <c r="Z89" i="1" l="1"/>
  <c r="V89" i="1" s="1"/>
  <c r="AA89" i="1"/>
  <c r="I89" i="1"/>
  <c r="O48" i="1"/>
  <c r="O47" i="1" s="1"/>
  <c r="L48" i="1"/>
  <c r="L47" i="1" s="1"/>
  <c r="X54" i="1"/>
  <c r="W54" i="1"/>
  <c r="T54" i="1"/>
  <c r="S54" i="1"/>
  <c r="J54" i="1"/>
  <c r="I52" i="1"/>
  <c r="I50" i="1"/>
  <c r="Q57" i="1"/>
  <c r="L57" i="1" s="1"/>
  <c r="Q58" i="1"/>
  <c r="L58" i="1" s="1"/>
  <c r="Q59" i="1"/>
  <c r="L59" i="1" s="1"/>
  <c r="Q60" i="1"/>
  <c r="L60" i="1" s="1"/>
  <c r="Q61" i="1"/>
  <c r="L61" i="1" s="1"/>
  <c r="Q62" i="1"/>
  <c r="Q63" i="1"/>
  <c r="Q64" i="1"/>
  <c r="L64" i="1" s="1"/>
  <c r="Q65" i="1"/>
  <c r="L65" i="1" s="1"/>
  <c r="Q56" i="1"/>
  <c r="L56" i="1" s="1"/>
  <c r="R89" i="1"/>
  <c r="S52" i="1"/>
  <c r="N52" i="1" s="1"/>
  <c r="S50" i="1"/>
  <c r="N50" i="1" s="1"/>
  <c r="P88" i="1"/>
  <c r="P64" i="1"/>
  <c r="P65" i="1"/>
  <c r="P57" i="1"/>
  <c r="P58" i="1"/>
  <c r="P59" i="1"/>
  <c r="P60" i="1"/>
  <c r="P61" i="1"/>
  <c r="P56" i="1"/>
  <c r="I64" i="1"/>
  <c r="H64" i="1" s="1"/>
  <c r="I65" i="1"/>
  <c r="H65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56" i="1"/>
  <c r="H56" i="1" s="1"/>
  <c r="P52" i="1"/>
  <c r="P50" i="1"/>
  <c r="K50" i="1" s="1"/>
  <c r="J51" i="1"/>
  <c r="I87" i="1" l="1"/>
  <c r="H89" i="1"/>
  <c r="H87" i="1" s="1"/>
  <c r="P54" i="1"/>
  <c r="R87" i="1"/>
  <c r="M89" i="1"/>
  <c r="M87" i="1" s="1"/>
  <c r="P87" i="1"/>
  <c r="K88" i="1"/>
  <c r="R63" i="1"/>
  <c r="M63" i="1" s="1"/>
  <c r="L63" i="1"/>
  <c r="R62" i="1"/>
  <c r="M62" i="1" s="1"/>
  <c r="L62" i="1"/>
  <c r="R52" i="1"/>
  <c r="M52" i="1" s="1"/>
  <c r="K52" i="1"/>
  <c r="K49" i="1" s="1"/>
  <c r="Z61" i="1"/>
  <c r="V61" i="1" s="1"/>
  <c r="K61" i="1"/>
  <c r="Z64" i="1"/>
  <c r="V64" i="1" s="1"/>
  <c r="K64" i="1"/>
  <c r="Z60" i="1"/>
  <c r="V60" i="1" s="1"/>
  <c r="K60" i="1"/>
  <c r="Z59" i="1"/>
  <c r="V59" i="1" s="1"/>
  <c r="K59" i="1"/>
  <c r="Z58" i="1"/>
  <c r="V58" i="1" s="1"/>
  <c r="K58" i="1"/>
  <c r="Z57" i="1"/>
  <c r="V57" i="1" s="1"/>
  <c r="K57" i="1"/>
  <c r="Y52" i="1"/>
  <c r="U52" i="1" s="1"/>
  <c r="H52" i="1"/>
  <c r="Z56" i="1"/>
  <c r="K56" i="1"/>
  <c r="Z65" i="1"/>
  <c r="V65" i="1" s="1"/>
  <c r="K65" i="1"/>
  <c r="Y50" i="1"/>
  <c r="H50" i="1"/>
  <c r="P49" i="1"/>
  <c r="P48" i="1" s="1"/>
  <c r="P47" i="1" s="1"/>
  <c r="Z50" i="1"/>
  <c r="Q54" i="1"/>
  <c r="S49" i="1"/>
  <c r="S48" i="1" s="1"/>
  <c r="S47" i="1" s="1"/>
  <c r="Q49" i="1"/>
  <c r="J49" i="1"/>
  <c r="J48" i="1" s="1"/>
  <c r="N49" i="1"/>
  <c r="N48" i="1" s="1"/>
  <c r="N47" i="1" s="1"/>
  <c r="I49" i="1"/>
  <c r="AB88" i="1"/>
  <c r="AA88" i="1" s="1"/>
  <c r="AA87" i="1" s="1"/>
  <c r="K87" i="1"/>
  <c r="R50" i="1"/>
  <c r="M50" i="1" s="1"/>
  <c r="R57" i="1"/>
  <c r="M57" i="1" s="1"/>
  <c r="R64" i="1"/>
  <c r="M64" i="1" s="1"/>
  <c r="R60" i="1"/>
  <c r="M60" i="1" s="1"/>
  <c r="R61" i="1"/>
  <c r="M61" i="1" s="1"/>
  <c r="R56" i="1"/>
  <c r="M56" i="1" s="1"/>
  <c r="I54" i="1"/>
  <c r="R65" i="1"/>
  <c r="M65" i="1" s="1"/>
  <c r="S88" i="1"/>
  <c r="R59" i="1"/>
  <c r="M59" i="1" s="1"/>
  <c r="R58" i="1"/>
  <c r="M58" i="1" s="1"/>
  <c r="P23" i="1" l="1"/>
  <c r="V56" i="1"/>
  <c r="Z54" i="1"/>
  <c r="AB87" i="1"/>
  <c r="Z88" i="1"/>
  <c r="S87" i="1"/>
  <c r="N88" i="1"/>
  <c r="V54" i="1"/>
  <c r="AB50" i="1"/>
  <c r="AA50" i="1" s="1"/>
  <c r="AA49" i="1" s="1"/>
  <c r="V50" i="1"/>
  <c r="Y49" i="1"/>
  <c r="Y48" i="1" s="1"/>
  <c r="Y47" i="1" s="1"/>
  <c r="Y23" i="1" s="1"/>
  <c r="U50" i="1"/>
  <c r="U49" i="1" s="1"/>
  <c r="Q48" i="1"/>
  <c r="Q47" i="1" s="1"/>
  <c r="R49" i="1"/>
  <c r="I48" i="1"/>
  <c r="Z51" i="1"/>
  <c r="R54" i="1"/>
  <c r="Z87" i="1" l="1"/>
  <c r="V88" i="1"/>
  <c r="V87" i="1" s="1"/>
  <c r="V49" i="1"/>
  <c r="R48" i="1"/>
  <c r="R47" i="1" s="1"/>
  <c r="K48" i="1"/>
  <c r="K47" i="1" s="1"/>
  <c r="K23" i="1" s="1"/>
  <c r="AA48" i="1"/>
  <c r="AA47" i="1" s="1"/>
  <c r="AA23" i="1" s="1"/>
  <c r="H49" i="1"/>
  <c r="H48" i="1" s="1"/>
  <c r="Z49" i="1"/>
  <c r="Z48" i="1" s="1"/>
  <c r="Z47" i="1" s="1"/>
  <c r="AB51" i="1"/>
  <c r="AB49" i="1" s="1"/>
  <c r="U48" i="1"/>
  <c r="U47" i="1" s="1"/>
  <c r="U23" i="1" s="1"/>
  <c r="Z23" i="1" l="1"/>
  <c r="M49" i="1"/>
  <c r="M48" i="1" s="1"/>
  <c r="M47" i="1" s="1"/>
  <c r="X48" i="1"/>
  <c r="X47" i="1" s="1"/>
  <c r="X23" i="1" s="1"/>
  <c r="W48" i="1"/>
  <c r="W47" i="1" s="1"/>
  <c r="W23" i="1" s="1"/>
  <c r="T48" i="1" l="1"/>
  <c r="T47" i="1" s="1"/>
  <c r="T23" i="1" s="1"/>
  <c r="H47" i="1"/>
  <c r="H23" i="1" s="1"/>
  <c r="I47" i="1"/>
  <c r="I23" i="1" s="1"/>
  <c r="AK47" i="1" l="1"/>
  <c r="AK48" i="1"/>
  <c r="AK49" i="1"/>
  <c r="AK23" i="1"/>
  <c r="E54" i="1"/>
  <c r="F54" i="1"/>
  <c r="G54" i="1"/>
  <c r="E85" i="1"/>
  <c r="F85" i="1"/>
  <c r="G85" i="1"/>
  <c r="E87" i="1"/>
  <c r="F87" i="1"/>
  <c r="G87" i="1"/>
  <c r="S23" i="1" l="1"/>
  <c r="J47" i="1" l="1"/>
  <c r="J23" i="1" s="1"/>
  <c r="Q23" i="1" l="1"/>
  <c r="R23" i="1" l="1"/>
  <c r="M23" i="1"/>
  <c r="AB54" i="1" l="1"/>
  <c r="AB48" i="1" l="1"/>
  <c r="AB47" i="1" s="1"/>
  <c r="AB23" i="1" s="1"/>
  <c r="N87" i="1" l="1"/>
  <c r="N23" i="1" s="1"/>
  <c r="V48" i="1" l="1"/>
  <c r="V47" i="1" s="1"/>
  <c r="V23" i="1" s="1"/>
</calcChain>
</file>

<file path=xl/sharedStrings.xml><?xml version="1.0" encoding="utf-8"?>
<sst xmlns="http://schemas.openxmlformats.org/spreadsheetml/2006/main" count="902" uniqueCount="213">
  <si>
    <t>Приложение  № 3</t>
  </si>
  <si>
    <t>Утверждаю</t>
  </si>
  <si>
    <t>к приказу Минэнерго России</t>
  </si>
  <si>
    <t xml:space="preserve">Директор филиала </t>
  </si>
  <si>
    <t>ООО ХК "СДС-Энерго"-</t>
  </si>
  <si>
    <t>"Прокопьевскэнерго"</t>
  </si>
  <si>
    <t>__________С.М. Бутиков</t>
  </si>
  <si>
    <t>"__"_________2017 года</t>
  </si>
  <si>
    <t>от «__» _____ 2016 г. №___</t>
  </si>
  <si>
    <r>
      <t>Инвестиционная программ</t>
    </r>
    <r>
      <rPr>
        <sz val="14"/>
        <rFont val="Times New Roman"/>
        <family val="1"/>
        <charset val="204"/>
      </rPr>
      <t xml:space="preserve">а Общества с ограниченной ответственностью Холдинговая Компания "СДС-Энерго" </t>
    </r>
  </si>
  <si>
    <t xml:space="preserve">  Наименование инвестиционного проекта (группы инвестиционных проектов)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</si>
  <si>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</si>
  <si>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</si>
  <si>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</si>
  <si>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</si>
  <si>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</si>
  <si>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</si>
  <si>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</si>
  <si>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</si>
  <si>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</si>
  <si>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</si>
  <si>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План 
на 01.01.года</t>
  </si>
  <si>
    <t>год N</t>
  </si>
  <si>
    <t>год (N+1)</t>
  </si>
  <si>
    <t>год (N+2)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</si>
  <si>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</si>
  <si>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</si>
  <si>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</si>
  <si>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</si>
  <si>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</si>
  <si>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</si>
  <si>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</si>
  <si>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</si>
  <si>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</si>
  <si>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</si>
  <si>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</si>
  <si>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Факт 
(Предложение по корректировке утвержденного плана) </t>
  </si>
  <si>
    <t>План
(Утвержденный план)</t>
  </si>
  <si>
    <t>Факт 
(Предложение по корректировке плана)</t>
  </si>
  <si>
    <t>29.1</t>
  </si>
  <si>
    <t>29.2</t>
  </si>
  <si>
    <t>29.3</t>
  </si>
  <si>
    <t>29.4</t>
  </si>
  <si>
    <t>29.5</t>
  </si>
  <si>
    <t>29.6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</si>
  <si>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</si>
  <si>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</si>
  <si>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</si>
  <si>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</si>
  <si>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</si>
  <si>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</si>
  <si>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</si>
  <si>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</si>
  <si>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</si>
  <si>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</si>
  <si>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</si>
  <si>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</si>
  <si>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</si>
  <si>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</si>
  <si>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</si>
  <si>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</si>
  <si>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</si>
  <si>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</si>
  <si>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</si>
  <si>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</si>
  <si>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</si>
  <si>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</si>
  <si>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</si>
  <si>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</si>
  <si>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</si>
  <si>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</si>
  <si>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</si>
  <si>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</si>
  <si>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</si>
  <si>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</si>
  <si>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</si>
  <si>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</si>
  <si>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</si>
  <si>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</si>
  <si>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</si>
  <si>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</si>
  <si>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</si>
  <si>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</si>
  <si>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</si>
  <si>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</si>
  <si>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</si>
  <si>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</si>
  <si>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</si>
  <si>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</si>
  <si>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</si>
  <si>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</si>
  <si>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</si>
  <si>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</si>
  <si>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</si>
  <si>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</si>
  <si>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</si>
  <si>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</si>
  <si>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</si>
  <si>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</si>
  <si>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</si>
  <si>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</si>
  <si>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</si>
  <si>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</si>
  <si>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</si>
  <si>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</si>
  <si>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</si>
  <si>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</si>
  <si>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</si>
  <si>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</si>
  <si>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</si>
  <si>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</si>
  <si>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</si>
  <si>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</si>
  <si>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</si>
  <si>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</si>
  <si>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</si>
  <si>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</si>
  <si>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</si>
  <si>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</si>
  <si>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</si>
  <si>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</si>
  <si>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</si>
  <si>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</si>
  <si>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</si>
  <si>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</si>
  <si>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</si>
  <si>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</si>
  <si>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</si>
  <si>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Кемеровская область</t>
  </si>
  <si>
    <t>Г</t>
  </si>
  <si>
    <t>1.2.1.1.1</t>
  </si>
  <si>
    <t>1.2.1.1.2</t>
  </si>
  <si>
    <t>1.2.1.1.3</t>
  </si>
  <si>
    <t>1.2.1.2.1</t>
  </si>
  <si>
    <t>1.6.1</t>
  </si>
  <si>
    <t>1.6.2</t>
  </si>
  <si>
    <t>1.6.3</t>
  </si>
  <si>
    <t>П</t>
  </si>
  <si>
    <t>Н</t>
  </si>
  <si>
    <t xml:space="preserve">
Утвержденный план</t>
  </si>
  <si>
    <t xml:space="preserve">Предложение по корректировке утвержденного плана 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</si>
  <si>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</si>
  <si>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</si>
  <si>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Идентификатор инвестиционного проекта</t>
  </si>
  <si>
    <t>Номер группы инвестиционных проектов</t>
  </si>
  <si>
    <t>Освоение капитальных вложений 2019 года в прогнозных ценах соответствующих лет, млн рублей (без НДС)</t>
  </si>
  <si>
    <t>1.2.1.1.4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</si>
  <si>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</si>
  <si>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I_1.2.1.1.1</t>
  </si>
  <si>
    <t>Реконструкция РУ 6 кВ ПС 35/6 кВ № 41 (ПИР - 2016, СМР, ввод - 2019)</t>
  </si>
  <si>
    <t>I_1.2.1.1.2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</si>
  <si>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«АЗОТ-3»(СМР, ввод - 2019)</t>
  </si>
  <si>
    <t>I_1.2.1.1.3</t>
  </si>
  <si>
    <t>1.2.1.2.1.1</t>
  </si>
  <si>
    <t>ПС №2</t>
  </si>
  <si>
    <t>I_1.2.1.2.1</t>
  </si>
  <si>
    <t>1.2.1.2.1.2</t>
  </si>
  <si>
    <t>ПС №8</t>
  </si>
  <si>
    <t>I_1.2.1.2.2</t>
  </si>
  <si>
    <t>1.2.1.2.1.3</t>
  </si>
  <si>
    <t>ПС №9</t>
  </si>
  <si>
    <t>I_1.2.1.2.3</t>
  </si>
  <si>
    <t>1.2.1.2.1.4</t>
  </si>
  <si>
    <t>ПС №14</t>
  </si>
  <si>
    <t>I_1.2.1.2.4</t>
  </si>
  <si>
    <t>1.2.1.2.1.5</t>
  </si>
  <si>
    <t>ПС №20</t>
  </si>
  <si>
    <t>I_1.2.1.2.5</t>
  </si>
  <si>
    <t>1.2.1.2.1.6</t>
  </si>
  <si>
    <t>ПС №26</t>
  </si>
  <si>
    <t>I_1.2.1.2.6</t>
  </si>
  <si>
    <t>1.2.1.2.1.7</t>
  </si>
  <si>
    <t>ПС "Танай"</t>
  </si>
  <si>
    <t>I_1.2.1.2.7</t>
  </si>
  <si>
    <t>1.2.1.2.1.8</t>
  </si>
  <si>
    <t>ПС №33</t>
  </si>
  <si>
    <t>I_1.2.1.2.8</t>
  </si>
  <si>
    <t>1.2.1.2.1.9</t>
  </si>
  <si>
    <t>ПС №41</t>
  </si>
  <si>
    <t>I_1.2.1.2.9</t>
  </si>
  <si>
    <t>1.2.1.2.1.10</t>
  </si>
  <si>
    <t>ПС №42</t>
  </si>
  <si>
    <t>I_1.2.1.2.10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</si>
  <si>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 (ввод - 2019)</t>
  </si>
  <si>
    <t>I_1.6.2</t>
  </si>
  <si>
    <t>Замена отработавших свой срок трансформаторов собственных нужд ТМ-160 кВА 6/0,4 кВ на новые на подстанции 110/35/6 кВ №37 - 2 шт. (СМР, ввод - 2019)</t>
  </si>
  <si>
    <t>I_1.6.3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</si>
  <si>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- 2019)</t>
  </si>
  <si>
    <t>1.1.1.3.1</t>
  </si>
  <si>
    <t>Строительство ПС 110/35/6 кВ Центральная с отпайкой от ВЛ-110-КНК-1,2 (ПИР-2018г; СМР, ввод-2019г.)</t>
  </si>
  <si>
    <t>I_1.1.1.3.2</t>
  </si>
  <si>
    <t>1.1.1.3.2</t>
  </si>
  <si>
    <t>I_1.1.1.3.3</t>
  </si>
  <si>
    <t>С</t>
  </si>
  <si>
    <t>Реконструкция щита 0,4 кВ ПС 6/0,4 кВ №32 (ПИР - 2012, СМР, ввод - 2019)</t>
  </si>
  <si>
    <t>I_1.2.1.1.4</t>
  </si>
  <si>
    <t>Строительство ПС 35 кВ Весенняя и ВЛ 35 кВ Вольная-Весенняя-1,2 (ПИР, СМР, ввод-2019г.)</t>
  </si>
  <si>
    <t>1.1.4.1.1</t>
  </si>
  <si>
    <t>I_1.1.4.1.1</t>
  </si>
  <si>
    <t>Строительство ВЛ 110 кВ Соколовская-Вольная-2 (ПИР, СМР, ввод-2019г.)</t>
  </si>
  <si>
    <t xml:space="preserve">Фактический объем освоения капитальных вложений на 01.01.2019 года, млн рублей 
(без НДС) </t>
  </si>
  <si>
    <t xml:space="preserve">План на 01.01.2019 года </t>
  </si>
  <si>
    <t>Предложение по корректировке утвержденного плана 
на 01.01.2019 года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</si>
  <si>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</si>
  <si>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</si>
  <si>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</si>
  <si>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>Приобретение ПС 35/6 кВ "ОГР"</t>
  </si>
  <si>
    <t>J_1.6.4</t>
  </si>
  <si>
    <t>Для обеспечения питания ШУ "Майское"</t>
  </si>
  <si>
    <t>Утвержденные плановые значения показателей приведены в соответствии с  Постановлением Региональной энергетической комиссии Кемеровской области №324 от 31.10.2018</t>
  </si>
  <si>
    <t>Год раскрытия информации: 2019 год</t>
  </si>
  <si>
    <t>Форма 3. План освоения капитальных вложений по инвестиционным проектам на 2019 год</t>
  </si>
  <si>
    <t>В связи с измением оперативной обстановки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</si>
</sst>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0"/>
    <numFmt numFmtId="166" formatCode="0.0000"/>
    <numFmt numFmtId="167" formatCode="0.00000000000"/>
    <numFmt numFmtId="168" formatCode="0.0000000"/>
    <numFmt numFmtId="169" formatCode="0.00000000"/>
    <numFmt numFmtId="170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/>
    <xf numFmtId="0" fontId="3" fillId="0" borderId="0" xfId="1" applyFont="1" applyFill="1" applyAlignment="1"/>
    <xf numFmtId="0" fontId="2" fillId="0" borderId="0" xfId="1" applyFont="1" applyFill="1" applyAlignment="1"/>
    <xf numFmtId="1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vertical="top"/>
    </xf>
    <xf numFmtId="49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13" fillId="0" borderId="0" xfId="1" applyFont="1" applyFill="1" applyAlignment="1">
      <alignment horizontal="center"/>
    </xf>
    <xf numFmtId="1" fontId="14" fillId="0" borderId="1" xfId="1" applyNumberFormat="1" applyFont="1" applyFill="1" applyBorder="1" applyAlignment="1">
      <alignment vertical="top"/>
    </xf>
    <xf numFmtId="0" fontId="3" fillId="0" borderId="0" xfId="1" applyFont="1" applyFill="1" applyAlignment="1">
      <alignment horizontal="right"/>
    </xf>
    <xf numFmtId="1" fontId="2" fillId="0" borderId="2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vertical="top"/>
    </xf>
    <xf numFmtId="167" fontId="8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vertical="top"/>
    </xf>
    <xf numFmtId="4" fontId="4" fillId="0" borderId="0" xfId="1" applyNumberFormat="1" applyFont="1" applyFill="1" applyAlignment="1">
      <alignment horizontal="center"/>
    </xf>
    <xf numFmtId="168" fontId="13" fillId="0" borderId="0" xfId="1" applyNumberFormat="1" applyFont="1" applyFill="1" applyAlignment="1">
      <alignment horizontal="center"/>
    </xf>
    <xf numFmtId="169" fontId="8" fillId="0" borderId="1" xfId="1" applyNumberFormat="1" applyFont="1" applyFill="1" applyBorder="1" applyAlignment="1">
      <alignment vertical="top"/>
    </xf>
    <xf numFmtId="164" fontId="2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top"/>
    </xf>
    <xf numFmtId="0" fontId="4" fillId="0" borderId="0" xfId="1" applyFont="1" applyFill="1" applyAlignment="1">
      <alignment horizontal="center"/>
    </xf>
    <xf numFmtId="164" fontId="2" fillId="0" borderId="0" xfId="1" applyNumberFormat="1" applyFont="1" applyFill="1"/>
    <xf numFmtId="0" fontId="11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7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8" fontId="2" fillId="0" borderId="0" xfId="1" applyNumberFormat="1" applyFont="1" applyFill="1"/>
    <xf numFmtId="164" fontId="2" fillId="0" borderId="13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top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top"/>
    </xf>
    <xf numFmtId="0" fontId="3" fillId="0" borderId="0" xfId="1" applyFont="1" applyFill="1" applyAlignment="1">
      <alignment horizontal="center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chernova/AppData/Local/Microsoft/Windows/Temporary%20Internet%20Files/Content.Outlook/DNY6KYRY/&#1073;&#1077;&#1079;%20&#1089;&#1074;&#1103;&#1079;&#1077;&#1081;/B0405_1127746611541_02_0_42_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chernova/AppData/Local/Microsoft/Windows/Temporary%20Internet%20Files/Content.Outlook/DNY6KYRY/&#1060;&#1086;&#1088;&#1084;&#1072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chernova/Documents/&#1048;&#1055;%202019/&#1053;&#1054;&#1042;&#1067;&#1045;%20&#1060;&#1054;&#1056;&#1052;&#1067;/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6">
          <cell r="H26">
            <v>11.784806685795161</v>
          </cell>
          <cell r="BW26" t="str">
            <v>нд</v>
          </cell>
        </row>
        <row r="56">
          <cell r="E56" t="str">
            <v>нд</v>
          </cell>
          <cell r="F56" t="str">
            <v>нд</v>
          </cell>
          <cell r="G56" t="str">
            <v>нд</v>
          </cell>
        </row>
        <row r="78">
          <cell r="E78" t="str">
            <v>нд</v>
          </cell>
          <cell r="F78" t="str">
            <v>нд</v>
          </cell>
          <cell r="G78" t="str">
            <v>нд</v>
          </cell>
        </row>
        <row r="80">
          <cell r="E80" t="str">
            <v>нд</v>
          </cell>
          <cell r="F80" t="str">
            <v>нд</v>
          </cell>
          <cell r="G80" t="str">
            <v>нд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0">
          <cell r="H50">
            <v>7.3019048999999989E-2</v>
          </cell>
        </row>
        <row r="53">
          <cell r="K53">
            <v>4.730697363926998</v>
          </cell>
          <cell r="X53">
            <v>28.47721575995002</v>
          </cell>
        </row>
        <row r="54">
          <cell r="O54">
            <v>0.71892000319999994</v>
          </cell>
        </row>
        <row r="55">
          <cell r="K55">
            <v>1.6667124626069998</v>
          </cell>
          <cell r="X55">
            <v>8.5047270185546839</v>
          </cell>
        </row>
        <row r="58">
          <cell r="K58">
            <v>0.21610928979149574</v>
          </cell>
          <cell r="U58">
            <v>2.3612137859</v>
          </cell>
        </row>
        <row r="59">
          <cell r="K59">
            <v>0.1357137117000243</v>
          </cell>
          <cell r="U59">
            <v>1.3291913192</v>
          </cell>
        </row>
        <row r="60">
          <cell r="K60">
            <v>0.14027812962556138</v>
          </cell>
          <cell r="U60">
            <v>1.3801439821400001</v>
          </cell>
        </row>
        <row r="61">
          <cell r="K61">
            <v>0.21696236906056127</v>
          </cell>
          <cell r="U61">
            <v>2.3651804423000002</v>
          </cell>
        </row>
        <row r="62">
          <cell r="K62">
            <v>0.25253979449600006</v>
          </cell>
          <cell r="U62">
            <v>2.8597581459499999</v>
          </cell>
        </row>
        <row r="63">
          <cell r="K63">
            <v>0.16000717161812253</v>
          </cell>
          <cell r="U63">
            <v>1.5686139798499998</v>
          </cell>
        </row>
        <row r="64">
          <cell r="K64">
            <v>0.21487805815667477</v>
          </cell>
        </row>
        <row r="65">
          <cell r="K65">
            <v>0.14427145549609635</v>
          </cell>
        </row>
        <row r="66">
          <cell r="K66">
            <v>0.20340222140663336</v>
          </cell>
          <cell r="U66">
            <v>2.2159306074499998</v>
          </cell>
        </row>
        <row r="67">
          <cell r="K67">
            <v>0.23029250198936141</v>
          </cell>
          <cell r="U67">
            <v>2.4831476593999997</v>
          </cell>
        </row>
        <row r="94">
          <cell r="U94">
            <v>0.7834990439770555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4">
          <cell r="U64">
            <v>2.3526412920499999</v>
          </cell>
        </row>
        <row r="65">
          <cell r="U65">
            <v>1.42275654275</v>
          </cell>
        </row>
        <row r="95">
          <cell r="AD95">
            <v>0.44274367999999997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tabSelected="1" view="pageBreakPreview" topLeftCell="A14" zoomScale="70" zoomScaleNormal="100" zoomScaleSheetLayoutView="70" workbookViewId="0">
      <pane xSplit="2" ySplit="9" topLeftCell="J23" activePane="bottomRight" state="frozen"/>
      <selection activeCell="A14" sqref="A14"/>
      <selection pane="topRight" activeCell="C14" sqref="C14"/>
      <selection pane="bottomLeft" activeCell="A23" sqref="A23"/>
      <selection pane="bottomRight" activeCell="AA45" sqref="AA45"/>
    </sheetView>
  </sheetViews>
  <sheetFormatPr defaultRowHeight="15.75" outlineLevelRow="1" x14ac:dyDescent="0.25"/>
  <cols>
    <col min="1" max="1" width="12" style="1" customWidth="1"/>
    <col min="2" max="2" width="87.42578125" style="1" customWidth="1"/>
    <col min="3" max="3" width="13.85546875" style="1" customWidth="1"/>
    <col min="4" max="4" width="9.5703125" style="1" customWidth="1"/>
    <col min="5" max="5" width="9.85546875" style="2" customWidth="1"/>
    <col min="6" max="6" width="9.7109375" style="2" customWidth="1"/>
    <col min="7" max="7" width="11" style="2" customWidth="1"/>
    <col min="8" max="8" width="13.7109375" style="2" customWidth="1"/>
    <col min="9" max="9" width="17.42578125" style="2" customWidth="1"/>
    <col min="10" max="10" width="13.7109375" style="2" customWidth="1"/>
    <col min="11" max="11" width="14.42578125" style="2" customWidth="1"/>
    <col min="12" max="12" width="10.28515625" style="2" customWidth="1"/>
    <col min="13" max="13" width="11.28515625" style="2" customWidth="1"/>
    <col min="14" max="14" width="9.7109375" style="2" customWidth="1"/>
    <col min="15" max="15" width="9.42578125" style="2" customWidth="1"/>
    <col min="16" max="16" width="11.7109375" style="2" customWidth="1"/>
    <col min="17" max="17" width="9.7109375" style="2" customWidth="1"/>
    <col min="18" max="18" width="12" style="2" customWidth="1"/>
    <col min="19" max="20" width="9.85546875" style="2" customWidth="1"/>
    <col min="21" max="21" width="9" style="2" customWidth="1"/>
    <col min="22" max="22" width="9.140625" style="2" customWidth="1"/>
    <col min="23" max="23" width="32.42578125" style="2" hidden="1" customWidth="1"/>
    <col min="24" max="24" width="27.28515625" style="2" hidden="1" customWidth="1"/>
    <col min="25" max="25" width="9.85546875" style="2" customWidth="1"/>
    <col min="26" max="26" width="12.7109375" style="2" customWidth="1"/>
    <col min="27" max="27" width="11.7109375" style="12" customWidth="1"/>
    <col min="28" max="28" width="11.85546875" style="12" customWidth="1"/>
    <col min="29" max="29" width="13.140625" style="2" hidden="1" customWidth="1"/>
    <col min="30" max="30" width="16.140625" style="2" hidden="1" customWidth="1"/>
    <col min="31" max="31" width="13.140625" style="2" hidden="1" customWidth="1"/>
    <col min="32" max="32" width="16.42578125" style="2" hidden="1" customWidth="1"/>
    <col min="33" max="33" width="12.85546875" style="2" hidden="1" customWidth="1"/>
    <col min="34" max="34" width="16.5703125" style="2" hidden="1" customWidth="1"/>
    <col min="35" max="35" width="18.85546875" style="2" hidden="1" customWidth="1"/>
    <col min="36" max="36" width="19" style="2" hidden="1" customWidth="1"/>
    <col min="37" max="37" width="35.28515625" style="2" customWidth="1"/>
    <col min="38" max="38" width="20.7109375" style="2" customWidth="1"/>
    <col min="39" max="39" width="11.28515625" style="2" customWidth="1"/>
    <col min="40" max="40" width="8.140625" style="2" customWidth="1"/>
    <col min="41" max="41" width="9.7109375" style="2" customWidth="1"/>
    <col min="42" max="42" width="9.5703125" style="2" customWidth="1"/>
    <col min="43" max="43" width="6.42578125" style="2" customWidth="1"/>
    <col min="44" max="44" width="8.42578125" style="2" customWidth="1"/>
    <col min="45" max="45" width="11.42578125" style="2" customWidth="1"/>
    <col min="46" max="46" width="9" style="2" customWidth="1"/>
    <col min="47" max="47" width="7.7109375" style="2" customWidth="1"/>
    <col min="48" max="48" width="10.28515625" style="2" customWidth="1"/>
    <col min="49" max="49" width="7" style="2" customWidth="1"/>
    <col min="50" max="50" width="7.7109375" style="2" customWidth="1"/>
    <col min="51" max="51" width="10.7109375" style="2" customWidth="1"/>
    <col min="52" max="52" width="8.42578125" style="2" customWidth="1"/>
    <col min="53" max="59" width="8.28515625" style="2" customWidth="1"/>
    <col min="60" max="60" width="9.85546875" style="2" customWidth="1"/>
    <col min="61" max="61" width="7" style="2" customWidth="1"/>
    <col min="62" max="62" width="7.85546875" style="2" customWidth="1"/>
    <col min="63" max="63" width="11" style="2" customWidth="1"/>
    <col min="64" max="64" width="7.7109375" style="2" customWidth="1"/>
    <col min="65" max="65" width="8.85546875" style="2" customWidth="1"/>
    <col min="66" max="16384" width="9.140625" style="2"/>
  </cols>
  <sheetData>
    <row r="1" spans="1:70" ht="18.75" hidden="1" outlineLevel="1" x14ac:dyDescent="0.25">
      <c r="AK1" s="25" t="s">
        <v>0</v>
      </c>
    </row>
    <row r="2" spans="1:70" ht="18.75" hidden="1" outlineLevel="1" x14ac:dyDescent="0.3">
      <c r="Z2" s="3" t="s">
        <v>1</v>
      </c>
      <c r="AK2" s="15" t="s">
        <v>2</v>
      </c>
    </row>
    <row r="3" spans="1:70" ht="18.75" hidden="1" outlineLevel="1" x14ac:dyDescent="0.3">
      <c r="Z3" s="3" t="s">
        <v>3</v>
      </c>
      <c r="AK3" s="15"/>
    </row>
    <row r="4" spans="1:70" ht="18.75" hidden="1" outlineLevel="1" x14ac:dyDescent="0.3">
      <c r="Z4" s="3" t="s">
        <v>4</v>
      </c>
      <c r="AK4" s="15"/>
    </row>
    <row r="5" spans="1:70" ht="18.75" hidden="1" outlineLevel="1" x14ac:dyDescent="0.3">
      <c r="Z5" s="3" t="s">
        <v>5</v>
      </c>
      <c r="AK5" s="15"/>
    </row>
    <row r="6" spans="1:70" ht="18.75" hidden="1" outlineLevel="1" x14ac:dyDescent="0.3">
      <c r="Z6" s="3" t="s">
        <v>6</v>
      </c>
      <c r="AK6" s="15"/>
    </row>
    <row r="7" spans="1:70" ht="18.75" hidden="1" outlineLevel="1" x14ac:dyDescent="0.3">
      <c r="Z7" s="3"/>
      <c r="AK7" s="15"/>
    </row>
    <row r="8" spans="1:70" ht="18.75" hidden="1" outlineLevel="1" x14ac:dyDescent="0.3">
      <c r="Z8" s="3" t="s">
        <v>7</v>
      </c>
      <c r="AK8" s="15" t="s">
        <v>8</v>
      </c>
    </row>
    <row r="9" spans="1:70" ht="18.75" outlineLevel="1" x14ac:dyDescent="0.3">
      <c r="A9" s="72" t="s">
        <v>211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70" ht="18.75" outlineLevel="1" x14ac:dyDescent="0.3">
      <c r="A10" s="4"/>
      <c r="B10" s="4"/>
      <c r="C10" s="4"/>
      <c r="D10" s="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3"/>
      <c r="AB10" s="13"/>
      <c r="AC10" s="28"/>
      <c r="AD10" s="28"/>
      <c r="AE10" s="28"/>
      <c r="AF10" s="28"/>
      <c r="AG10" s="28"/>
      <c r="AH10" s="28"/>
      <c r="AI10" s="28"/>
      <c r="AJ10" s="28"/>
      <c r="AK10" s="28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70" ht="18.75" outlineLevel="1" x14ac:dyDescent="0.25">
      <c r="A11" s="73" t="s">
        <v>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1:70" outlineLevel="1" x14ac:dyDescent="0.25">
      <c r="A12" s="74" t="s">
        <v>142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ht="18.75" outlineLevel="1" x14ac:dyDescent="0.3">
      <c r="AJ13" s="15"/>
    </row>
    <row r="14" spans="1:70" ht="18.75" outlineLevel="1" x14ac:dyDescent="0.3">
      <c r="A14" s="75" t="s">
        <v>210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70" ht="18.75" outlineLevel="1" x14ac:dyDescent="0.3">
      <c r="A15" s="4"/>
      <c r="B15" s="4"/>
      <c r="C15" s="4"/>
      <c r="D15" s="4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1"/>
      <c r="V15" s="28"/>
      <c r="W15" s="28"/>
      <c r="X15" s="28"/>
      <c r="Y15" s="28"/>
      <c r="Z15" s="28"/>
      <c r="AA15" s="22"/>
      <c r="AB15" s="13"/>
      <c r="AC15" s="28"/>
      <c r="AD15" s="28"/>
      <c r="AE15" s="28"/>
      <c r="AF15" s="28"/>
      <c r="AG15" s="28"/>
      <c r="AH15" s="28"/>
      <c r="AI15" s="28"/>
      <c r="AJ15" s="28"/>
      <c r="AK15" s="28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70" ht="18.75" outlineLevel="1" x14ac:dyDescent="0.3">
      <c r="A16" s="75" t="s">
        <v>209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outlineLevel="1" x14ac:dyDescent="0.25">
      <c r="A17" s="71" t="s">
        <v>141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70" ht="15" customHeight="1" outlineLevel="1" x14ac:dyDescent="0.25">
      <c r="A18" s="8"/>
      <c r="B18" s="8"/>
      <c r="C18" s="8"/>
      <c r="D18" s="8"/>
      <c r="E18" s="9"/>
      <c r="F18" s="9"/>
      <c r="G18" s="9"/>
      <c r="H18" s="17"/>
      <c r="I18" s="8"/>
      <c r="J18" s="19"/>
      <c r="K18" s="56"/>
      <c r="L18" s="56"/>
      <c r="M18" s="18"/>
      <c r="N18" s="9"/>
      <c r="O18" s="9"/>
      <c r="P18" s="9"/>
      <c r="Q18" s="9"/>
      <c r="R18" s="9"/>
      <c r="S18" s="9"/>
      <c r="T18" s="9"/>
      <c r="U18" s="18"/>
      <c r="V18" s="20"/>
      <c r="W18" s="9"/>
      <c r="X18" s="9"/>
      <c r="Y18" s="9"/>
      <c r="Z18" s="9"/>
      <c r="AA18" s="23"/>
      <c r="AB18" s="14"/>
      <c r="AC18" s="9"/>
      <c r="AD18" s="9"/>
      <c r="AE18" s="9"/>
      <c r="AF18" s="9"/>
      <c r="AG18" s="9"/>
      <c r="AH18" s="9"/>
      <c r="AI18" s="66"/>
      <c r="AJ18" s="66"/>
      <c r="AK18" s="66"/>
    </row>
    <row r="19" spans="1:70" ht="56.25" customHeight="1" x14ac:dyDescent="0.25">
      <c r="A19" s="65" t="s">
        <v>144</v>
      </c>
      <c r="B19" s="65" t="s">
        <v>10</v>
      </c>
      <c r="C19" s="65" t="s">
        <v>143</v>
      </c>
      <c r="D19" s="67" t="s">
        <v>11</v>
      </c>
      <c r="E19" s="67" t="s">
        <v>12</v>
      </c>
      <c r="F19" s="65" t="s">
        <v>13</v>
      </c>
      <c r="G19" s="65"/>
      <c r="H19" s="65" t="s">
        <v>14</v>
      </c>
      <c r="I19" s="65"/>
      <c r="J19" s="68" t="s">
        <v>200</v>
      </c>
      <c r="K19" s="57" t="s">
        <v>15</v>
      </c>
      <c r="L19" s="58"/>
      <c r="M19" s="58"/>
      <c r="N19" s="58"/>
      <c r="O19" s="58"/>
      <c r="P19" s="58"/>
      <c r="Q19" s="58"/>
      <c r="R19" s="58"/>
      <c r="S19" s="58"/>
      <c r="T19" s="59"/>
      <c r="U19" s="57" t="s">
        <v>16</v>
      </c>
      <c r="V19" s="58"/>
      <c r="W19" s="58"/>
      <c r="X19" s="58"/>
      <c r="Y19" s="58"/>
      <c r="Z19" s="59"/>
      <c r="AA19" s="60" t="s">
        <v>145</v>
      </c>
      <c r="AB19" s="61"/>
      <c r="AC19" s="57" t="s">
        <v>17</v>
      </c>
      <c r="AD19" s="58"/>
      <c r="AE19" s="58"/>
      <c r="AF19" s="58"/>
      <c r="AG19" s="58"/>
      <c r="AH19" s="58"/>
      <c r="AI19" s="58"/>
      <c r="AJ19" s="58"/>
      <c r="AK19" s="68" t="s">
        <v>18</v>
      </c>
    </row>
    <row r="20" spans="1:70" ht="66" customHeight="1" x14ac:dyDescent="0.25">
      <c r="A20" s="65"/>
      <c r="B20" s="65"/>
      <c r="C20" s="65"/>
      <c r="D20" s="67"/>
      <c r="E20" s="67"/>
      <c r="F20" s="65"/>
      <c r="G20" s="65"/>
      <c r="H20" s="65"/>
      <c r="I20" s="65"/>
      <c r="J20" s="69"/>
      <c r="K20" s="57" t="s">
        <v>19</v>
      </c>
      <c r="L20" s="58"/>
      <c r="M20" s="58"/>
      <c r="N20" s="58"/>
      <c r="O20" s="59"/>
      <c r="P20" s="57" t="s">
        <v>20</v>
      </c>
      <c r="Q20" s="58"/>
      <c r="R20" s="58"/>
      <c r="S20" s="58"/>
      <c r="T20" s="59"/>
      <c r="U20" s="65" t="s">
        <v>201</v>
      </c>
      <c r="V20" s="65"/>
      <c r="W20" s="57" t="s">
        <v>21</v>
      </c>
      <c r="X20" s="59"/>
      <c r="Y20" s="65" t="s">
        <v>202</v>
      </c>
      <c r="Z20" s="65"/>
      <c r="AA20" s="62"/>
      <c r="AB20" s="63"/>
      <c r="AC20" s="64" t="s">
        <v>22</v>
      </c>
      <c r="AD20" s="64"/>
      <c r="AE20" s="64" t="s">
        <v>23</v>
      </c>
      <c r="AF20" s="64"/>
      <c r="AG20" s="64" t="s">
        <v>24</v>
      </c>
      <c r="AH20" s="64"/>
      <c r="AI20" s="65" t="s">
        <v>25</v>
      </c>
      <c r="AJ20" s="65" t="s">
        <v>26</v>
      </c>
      <c r="AK20" s="69"/>
    </row>
    <row r="21" spans="1:70" ht="144.75" customHeight="1" x14ac:dyDescent="0.25">
      <c r="A21" s="65"/>
      <c r="B21" s="65"/>
      <c r="C21" s="65"/>
      <c r="D21" s="67"/>
      <c r="E21" s="67"/>
      <c r="F21" s="38" t="s">
        <v>19</v>
      </c>
      <c r="G21" s="38" t="s">
        <v>27</v>
      </c>
      <c r="H21" s="38" t="s">
        <v>28</v>
      </c>
      <c r="I21" s="38" t="s">
        <v>27</v>
      </c>
      <c r="J21" s="70"/>
      <c r="K21" s="36" t="s">
        <v>29</v>
      </c>
      <c r="L21" s="36" t="s">
        <v>30</v>
      </c>
      <c r="M21" s="36" t="s">
        <v>31</v>
      </c>
      <c r="N21" s="36" t="s">
        <v>32</v>
      </c>
      <c r="O21" s="36" t="s">
        <v>33</v>
      </c>
      <c r="P21" s="36" t="s">
        <v>29</v>
      </c>
      <c r="Q21" s="36" t="s">
        <v>30</v>
      </c>
      <c r="R21" s="36" t="s">
        <v>31</v>
      </c>
      <c r="S21" s="36" t="s">
        <v>32</v>
      </c>
      <c r="T21" s="36" t="s">
        <v>33</v>
      </c>
      <c r="U21" s="36" t="s">
        <v>34</v>
      </c>
      <c r="V21" s="36" t="s">
        <v>35</v>
      </c>
      <c r="W21" s="36" t="s">
        <v>34</v>
      </c>
      <c r="X21" s="36" t="s">
        <v>35</v>
      </c>
      <c r="Y21" s="36" t="s">
        <v>34</v>
      </c>
      <c r="Z21" s="36" t="s">
        <v>35</v>
      </c>
      <c r="AA21" s="35" t="s">
        <v>139</v>
      </c>
      <c r="AB21" s="35" t="s">
        <v>140</v>
      </c>
      <c r="AC21" s="35" t="s">
        <v>37</v>
      </c>
      <c r="AD21" s="35" t="s">
        <v>36</v>
      </c>
      <c r="AE21" s="35" t="s">
        <v>37</v>
      </c>
      <c r="AF21" s="35" t="s">
        <v>38</v>
      </c>
      <c r="AG21" s="35" t="s">
        <v>37</v>
      </c>
      <c r="AH21" s="35" t="s">
        <v>38</v>
      </c>
      <c r="AI21" s="65"/>
      <c r="AJ21" s="65"/>
      <c r="AK21" s="70"/>
    </row>
    <row r="22" spans="1:70" ht="19.5" customHeight="1" x14ac:dyDescent="0.25">
      <c r="A22" s="3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  <c r="H22" s="35">
        <v>8</v>
      </c>
      <c r="I22" s="35">
        <v>9</v>
      </c>
      <c r="J22" s="35">
        <v>10</v>
      </c>
      <c r="K22" s="35">
        <v>11</v>
      </c>
      <c r="L22" s="35">
        <v>12</v>
      </c>
      <c r="M22" s="35">
        <v>13</v>
      </c>
      <c r="N22" s="35">
        <v>14</v>
      </c>
      <c r="O22" s="35">
        <v>15</v>
      </c>
      <c r="P22" s="35">
        <v>16</v>
      </c>
      <c r="Q22" s="35">
        <v>17</v>
      </c>
      <c r="R22" s="35">
        <v>18</v>
      </c>
      <c r="S22" s="35">
        <v>19</v>
      </c>
      <c r="T22" s="35">
        <v>20</v>
      </c>
      <c r="U22" s="35">
        <v>21</v>
      </c>
      <c r="V22" s="35">
        <v>22</v>
      </c>
      <c r="W22" s="35">
        <v>23</v>
      </c>
      <c r="X22" s="35">
        <v>24</v>
      </c>
      <c r="Y22" s="35">
        <v>25</v>
      </c>
      <c r="Z22" s="35">
        <v>26</v>
      </c>
      <c r="AA22" s="35">
        <v>27</v>
      </c>
      <c r="AB22" s="35">
        <v>28</v>
      </c>
      <c r="AC22" s="10" t="s">
        <v>39</v>
      </c>
      <c r="AD22" s="10" t="s">
        <v>40</v>
      </c>
      <c r="AE22" s="10" t="s">
        <v>41</v>
      </c>
      <c r="AF22" s="10" t="s">
        <v>42</v>
      </c>
      <c r="AG22" s="10" t="s">
        <v>43</v>
      </c>
      <c r="AH22" s="10" t="s">
        <v>44</v>
      </c>
      <c r="AI22" s="35">
        <v>30</v>
      </c>
      <c r="AJ22" s="35">
        <v>31</v>
      </c>
      <c r="AK22" s="35">
        <v>32</v>
      </c>
    </row>
    <row r="23" spans="1:70" ht="22.5" customHeight="1" x14ac:dyDescent="0.25">
      <c r="A23" s="39" t="s">
        <v>45</v>
      </c>
      <c r="B23" s="40" t="s">
        <v>128</v>
      </c>
      <c r="C23" s="41" t="s">
        <v>127</v>
      </c>
      <c r="D23" s="41" t="s">
        <v>127</v>
      </c>
      <c r="E23" s="24" t="s">
        <v>127</v>
      </c>
      <c r="F23" s="24" t="s">
        <v>127</v>
      </c>
      <c r="G23" s="24" t="s">
        <v>127</v>
      </c>
      <c r="H23" s="11">
        <f>H47</f>
        <v>9.6525652274531133</v>
      </c>
      <c r="I23" s="11">
        <f>I24+I47+I87</f>
        <v>7.4021640889222091</v>
      </c>
      <c r="J23" s="11">
        <f>J24+J47+J87</f>
        <v>0.88534323999999986</v>
      </c>
      <c r="K23" s="11">
        <f>K24+K47+K87</f>
        <v>735.86551760778377</v>
      </c>
      <c r="L23" s="11">
        <v>0</v>
      </c>
      <c r="M23" s="11">
        <f>M47</f>
        <v>16.229327528530614</v>
      </c>
      <c r="N23" s="11">
        <f>N47+N87</f>
        <v>43.792446690778519</v>
      </c>
      <c r="O23" s="11">
        <v>0</v>
      </c>
      <c r="P23" s="11">
        <f>P24+P47+P87</f>
        <v>758.8121585436138</v>
      </c>
      <c r="Q23" s="11">
        <f>Q24+Q47+Q87</f>
        <v>22.689579479999999</v>
      </c>
      <c r="R23" s="11">
        <f>R24+R47+R87</f>
        <v>101.52299773465691</v>
      </c>
      <c r="S23" s="11">
        <f>S24+S47+S87</f>
        <v>484.26725761202346</v>
      </c>
      <c r="T23" s="11">
        <f t="shared" ref="T23:AB23" si="0">T24+T47+T87</f>
        <v>0</v>
      </c>
      <c r="U23" s="11">
        <f t="shared" si="0"/>
        <v>11.041350286269093</v>
      </c>
      <c r="V23" s="11">
        <f t="shared" si="0"/>
        <v>599.48465721269054</v>
      </c>
      <c r="W23" s="11">
        <f t="shared" si="0"/>
        <v>0</v>
      </c>
      <c r="X23" s="11">
        <f t="shared" si="0"/>
        <v>0</v>
      </c>
      <c r="Y23" s="11">
        <f t="shared" si="0"/>
        <v>7.4793091376190928</v>
      </c>
      <c r="Z23" s="11">
        <f t="shared" si="0"/>
        <v>758.53606954361385</v>
      </c>
      <c r="AA23" s="11">
        <f t="shared" si="0"/>
        <v>627.28491249269064</v>
      </c>
      <c r="AB23" s="11">
        <f t="shared" si="0"/>
        <v>636.00400110668045</v>
      </c>
      <c r="AC23" s="1"/>
      <c r="AD23" s="1"/>
      <c r="AE23" s="1"/>
      <c r="AF23" s="1"/>
      <c r="AG23" s="1"/>
      <c r="AH23" s="1"/>
      <c r="AI23" s="1"/>
      <c r="AJ23" s="1"/>
      <c r="AK23" s="34" t="str">
        <f>[1]Лист1!$BW$26</f>
        <v>нд</v>
      </c>
    </row>
    <row r="24" spans="1:70" x14ac:dyDescent="0.25">
      <c r="A24" s="42" t="s">
        <v>46</v>
      </c>
      <c r="B24" s="43" t="s">
        <v>47</v>
      </c>
      <c r="C24" s="44" t="s">
        <v>127</v>
      </c>
      <c r="D24" s="44" t="s">
        <v>127</v>
      </c>
      <c r="E24" s="24" t="s">
        <v>127</v>
      </c>
      <c r="F24" s="24" t="s">
        <v>127</v>
      </c>
      <c r="G24" s="24" t="s">
        <v>127</v>
      </c>
      <c r="H24" s="24">
        <f>H25</f>
        <v>0</v>
      </c>
      <c r="I24" s="24">
        <f>I25</f>
        <v>0</v>
      </c>
      <c r="J24" s="24">
        <f t="shared" ref="J24:S24" si="1">J25+J43</f>
        <v>0</v>
      </c>
      <c r="K24" s="24">
        <f>K25+K43</f>
        <v>674.80799500000001</v>
      </c>
      <c r="L24" s="24">
        <f t="shared" si="1"/>
        <v>20.89585748</v>
      </c>
      <c r="M24" s="24">
        <f t="shared" si="1"/>
        <v>86.233144659275084</v>
      </c>
      <c r="N24" s="24">
        <f t="shared" si="1"/>
        <v>567.67899286072486</v>
      </c>
      <c r="O24" s="24">
        <f t="shared" si="1"/>
        <v>0</v>
      </c>
      <c r="P24" s="24">
        <f>P25+P43</f>
        <v>672.40871871693344</v>
      </c>
      <c r="Q24" s="24">
        <f t="shared" si="1"/>
        <v>20.89585748</v>
      </c>
      <c r="R24" s="24">
        <f t="shared" si="1"/>
        <v>86.233144659275084</v>
      </c>
      <c r="S24" s="24">
        <f t="shared" si="1"/>
        <v>414.9473928607249</v>
      </c>
      <c r="T24" s="24">
        <f t="shared" ref="T24" si="2">T25+T43</f>
        <v>0</v>
      </c>
      <c r="U24" s="24">
        <f t="shared" ref="U24" si="3">U25+U43</f>
        <v>0</v>
      </c>
      <c r="V24" s="24">
        <f t="shared" ref="V24" si="4">V25+V43</f>
        <v>522.07639500000005</v>
      </c>
      <c r="W24" s="24">
        <f t="shared" ref="W24" si="5">W25+W43</f>
        <v>0</v>
      </c>
      <c r="X24" s="24">
        <f t="shared" ref="X24" si="6">X25+X43</f>
        <v>0</v>
      </c>
      <c r="Y24" s="24">
        <f t="shared" ref="Y24" si="7">Y25+Y43</f>
        <v>0</v>
      </c>
      <c r="Z24" s="24">
        <f t="shared" ref="Z24" si="8">Z25+Z43</f>
        <v>672.40871871693344</v>
      </c>
      <c r="AA24" s="24">
        <f t="shared" ref="AA24" si="9">AA25+AA43</f>
        <v>551.39428328000008</v>
      </c>
      <c r="AB24" s="24">
        <f t="shared" ref="AB24" si="10">AB25+AB43</f>
        <v>551.39428328000008</v>
      </c>
      <c r="AC24" s="24" t="s">
        <v>127</v>
      </c>
      <c r="AD24" s="24" t="s">
        <v>127</v>
      </c>
      <c r="AE24" s="24" t="s">
        <v>127</v>
      </c>
      <c r="AF24" s="24" t="s">
        <v>127</v>
      </c>
      <c r="AG24" s="24" t="s">
        <v>127</v>
      </c>
      <c r="AH24" s="24" t="s">
        <v>127</v>
      </c>
      <c r="AI24" s="24" t="s">
        <v>127</v>
      </c>
      <c r="AJ24" s="24" t="s">
        <v>127</v>
      </c>
      <c r="AK24" s="24" t="s">
        <v>127</v>
      </c>
    </row>
    <row r="25" spans="1:70" ht="31.5" x14ac:dyDescent="0.25">
      <c r="A25" s="42" t="s">
        <v>48</v>
      </c>
      <c r="B25" s="43" t="s">
        <v>49</v>
      </c>
      <c r="C25" s="44" t="s">
        <v>127</v>
      </c>
      <c r="D25" s="44" t="s">
        <v>127</v>
      </c>
      <c r="E25" s="24" t="s">
        <v>127</v>
      </c>
      <c r="F25" s="24" t="s">
        <v>127</v>
      </c>
      <c r="G25" s="24" t="s">
        <v>127</v>
      </c>
      <c r="H25" s="24">
        <f>H28</f>
        <v>0</v>
      </c>
      <c r="I25" s="24">
        <f>I28</f>
        <v>0</v>
      </c>
      <c r="J25" s="24">
        <f>J28</f>
        <v>0</v>
      </c>
      <c r="K25" s="24">
        <f>K28</f>
        <v>522.07639500000005</v>
      </c>
      <c r="L25" s="24">
        <f t="shared" ref="L25:O25" si="11">L28</f>
        <v>20.89585748</v>
      </c>
      <c r="M25" s="24">
        <f t="shared" si="11"/>
        <v>86.233144659275084</v>
      </c>
      <c r="N25" s="24">
        <f t="shared" si="11"/>
        <v>414.9473928607249</v>
      </c>
      <c r="O25" s="24">
        <f t="shared" si="11"/>
        <v>0</v>
      </c>
      <c r="P25" s="24">
        <f>P28</f>
        <v>522.07639500000005</v>
      </c>
      <c r="Q25" s="24">
        <f t="shared" ref="Q25:AB25" si="12">Q28</f>
        <v>20.89585748</v>
      </c>
      <c r="R25" s="24">
        <f t="shared" si="12"/>
        <v>86.233144659275084</v>
      </c>
      <c r="S25" s="24">
        <f t="shared" si="12"/>
        <v>414.9473928607249</v>
      </c>
      <c r="T25" s="24">
        <f t="shared" si="12"/>
        <v>0</v>
      </c>
      <c r="U25" s="24">
        <f t="shared" si="12"/>
        <v>0</v>
      </c>
      <c r="V25" s="24">
        <f t="shared" si="12"/>
        <v>522.07639500000005</v>
      </c>
      <c r="W25" s="24">
        <f t="shared" si="12"/>
        <v>0</v>
      </c>
      <c r="X25" s="24">
        <f t="shared" si="12"/>
        <v>0</v>
      </c>
      <c r="Y25" s="24">
        <f t="shared" si="12"/>
        <v>0</v>
      </c>
      <c r="Z25" s="24">
        <f t="shared" si="12"/>
        <v>522.07639500000005</v>
      </c>
      <c r="AA25" s="24">
        <f t="shared" si="12"/>
        <v>507.28528328000004</v>
      </c>
      <c r="AB25" s="24">
        <f t="shared" si="12"/>
        <v>507.28528328000004</v>
      </c>
      <c r="AC25" s="24" t="s">
        <v>127</v>
      </c>
      <c r="AD25" s="24" t="s">
        <v>127</v>
      </c>
      <c r="AE25" s="24" t="s">
        <v>127</v>
      </c>
      <c r="AF25" s="24" t="s">
        <v>127</v>
      </c>
      <c r="AG25" s="24" t="s">
        <v>127</v>
      </c>
      <c r="AH25" s="24" t="s">
        <v>127</v>
      </c>
      <c r="AI25" s="24" t="s">
        <v>127</v>
      </c>
      <c r="AJ25" s="24" t="s">
        <v>127</v>
      </c>
      <c r="AK25" s="24" t="s">
        <v>127</v>
      </c>
    </row>
    <row r="26" spans="1:70" ht="28.5" hidden="1" customHeight="1" x14ac:dyDescent="0.25">
      <c r="A26" s="42" t="s">
        <v>50</v>
      </c>
      <c r="B26" s="43" t="s">
        <v>51</v>
      </c>
      <c r="C26" s="44" t="s">
        <v>127</v>
      </c>
      <c r="D26" s="44" t="s">
        <v>127</v>
      </c>
      <c r="E26" s="24" t="s">
        <v>127</v>
      </c>
      <c r="F26" s="24" t="s">
        <v>127</v>
      </c>
      <c r="G26" s="24" t="s">
        <v>127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 t="e">
        <f>#REF!</f>
        <v>#REF!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 t="s">
        <v>127</v>
      </c>
      <c r="X26" s="24" t="s">
        <v>127</v>
      </c>
      <c r="Y26" s="24">
        <v>0</v>
      </c>
      <c r="Z26" s="24" t="e">
        <f>#REF!</f>
        <v>#REF!</v>
      </c>
      <c r="AA26" s="24">
        <v>0</v>
      </c>
      <c r="AB26" s="24" t="e">
        <f>#REF!</f>
        <v>#REF!</v>
      </c>
      <c r="AC26" s="24" t="s">
        <v>127</v>
      </c>
      <c r="AD26" s="24" t="s">
        <v>127</v>
      </c>
      <c r="AE26" s="24" t="s">
        <v>127</v>
      </c>
      <c r="AF26" s="24" t="s">
        <v>127</v>
      </c>
      <c r="AG26" s="24" t="s">
        <v>127</v>
      </c>
      <c r="AH26" s="24" t="s">
        <v>127</v>
      </c>
      <c r="AI26" s="24" t="s">
        <v>127</v>
      </c>
      <c r="AJ26" s="24" t="s">
        <v>127</v>
      </c>
      <c r="AK26" s="24" t="s">
        <v>127</v>
      </c>
    </row>
    <row r="27" spans="1:70" ht="31.5" hidden="1" x14ac:dyDescent="0.25">
      <c r="A27" s="42" t="s">
        <v>52</v>
      </c>
      <c r="B27" s="43" t="s">
        <v>53</v>
      </c>
      <c r="C27" s="44" t="s">
        <v>127</v>
      </c>
      <c r="D27" s="44" t="s">
        <v>127</v>
      </c>
      <c r="E27" s="24" t="s">
        <v>127</v>
      </c>
      <c r="F27" s="24" t="s">
        <v>127</v>
      </c>
      <c r="G27" s="24" t="s">
        <v>127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 t="e">
        <f>#REF!</f>
        <v>#REF!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 t="s">
        <v>127</v>
      </c>
      <c r="X27" s="24" t="s">
        <v>127</v>
      </c>
      <c r="Y27" s="24">
        <v>0</v>
      </c>
      <c r="Z27" s="24" t="e">
        <f>#REF!</f>
        <v>#REF!</v>
      </c>
      <c r="AA27" s="24">
        <v>0</v>
      </c>
      <c r="AB27" s="24" t="e">
        <f>#REF!</f>
        <v>#REF!</v>
      </c>
      <c r="AC27" s="24" t="s">
        <v>127</v>
      </c>
      <c r="AD27" s="24" t="s">
        <v>127</v>
      </c>
      <c r="AE27" s="24" t="s">
        <v>127</v>
      </c>
      <c r="AF27" s="24" t="s">
        <v>127</v>
      </c>
      <c r="AG27" s="24" t="s">
        <v>127</v>
      </c>
      <c r="AH27" s="24" t="s">
        <v>127</v>
      </c>
      <c r="AI27" s="24" t="s">
        <v>127</v>
      </c>
      <c r="AJ27" s="24" t="s">
        <v>127</v>
      </c>
      <c r="AK27" s="24" t="s">
        <v>127</v>
      </c>
    </row>
    <row r="28" spans="1:70" ht="31.5" x14ac:dyDescent="0.25">
      <c r="A28" s="42" t="s">
        <v>54</v>
      </c>
      <c r="B28" s="43" t="s">
        <v>55</v>
      </c>
      <c r="C28" s="44" t="s">
        <v>129</v>
      </c>
      <c r="D28" s="44" t="s">
        <v>127</v>
      </c>
      <c r="E28" s="24" t="s">
        <v>127</v>
      </c>
      <c r="F28" s="24" t="s">
        <v>127</v>
      </c>
      <c r="G28" s="24" t="s">
        <v>127</v>
      </c>
      <c r="H28" s="24">
        <f>SUM(H29:H30)</f>
        <v>0</v>
      </c>
      <c r="I28" s="24">
        <f>SUM(I29:I30)</f>
        <v>0</v>
      </c>
      <c r="J28" s="24">
        <f>SUM(J29:J30)</f>
        <v>0</v>
      </c>
      <c r="K28" s="24">
        <f t="shared" ref="K28:O28" si="13">SUM(K29:K30)</f>
        <v>522.07639500000005</v>
      </c>
      <c r="L28" s="24">
        <f t="shared" si="13"/>
        <v>20.89585748</v>
      </c>
      <c r="M28" s="24">
        <f t="shared" si="13"/>
        <v>86.233144659275084</v>
      </c>
      <c r="N28" s="24">
        <f t="shared" si="13"/>
        <v>414.9473928607249</v>
      </c>
      <c r="O28" s="24">
        <f t="shared" si="13"/>
        <v>0</v>
      </c>
      <c r="P28" s="24">
        <f t="shared" ref="P28:AB28" si="14">SUM(P29:P30)</f>
        <v>522.07639500000005</v>
      </c>
      <c r="Q28" s="24">
        <f t="shared" si="14"/>
        <v>20.89585748</v>
      </c>
      <c r="R28" s="24">
        <f t="shared" si="14"/>
        <v>86.233144659275084</v>
      </c>
      <c r="S28" s="24">
        <f t="shared" si="14"/>
        <v>414.9473928607249</v>
      </c>
      <c r="T28" s="24">
        <f t="shared" si="14"/>
        <v>0</v>
      </c>
      <c r="U28" s="24">
        <f t="shared" si="14"/>
        <v>0</v>
      </c>
      <c r="V28" s="24">
        <f t="shared" si="14"/>
        <v>522.07639500000005</v>
      </c>
      <c r="W28" s="24">
        <f t="shared" si="14"/>
        <v>0</v>
      </c>
      <c r="X28" s="24">
        <f t="shared" si="14"/>
        <v>0</v>
      </c>
      <c r="Y28" s="24">
        <f t="shared" si="14"/>
        <v>0</v>
      </c>
      <c r="Z28" s="24">
        <f t="shared" si="14"/>
        <v>522.07639500000005</v>
      </c>
      <c r="AA28" s="24">
        <f t="shared" si="14"/>
        <v>507.28528328000004</v>
      </c>
      <c r="AB28" s="24">
        <f t="shared" si="14"/>
        <v>507.28528328000004</v>
      </c>
      <c r="AC28" s="24" t="s">
        <v>127</v>
      </c>
      <c r="AD28" s="24" t="s">
        <v>127</v>
      </c>
      <c r="AE28" s="24" t="s">
        <v>127</v>
      </c>
      <c r="AF28" s="24" t="s">
        <v>127</v>
      </c>
      <c r="AG28" s="24" t="s">
        <v>127</v>
      </c>
      <c r="AH28" s="24" t="s">
        <v>127</v>
      </c>
      <c r="AI28" s="24" t="s">
        <v>127</v>
      </c>
      <c r="AJ28" s="24" t="s">
        <v>127</v>
      </c>
      <c r="AK28" s="24" t="s">
        <v>127</v>
      </c>
    </row>
    <row r="29" spans="1:70" ht="31.5" x14ac:dyDescent="0.25">
      <c r="A29" s="45" t="s">
        <v>188</v>
      </c>
      <c r="B29" s="46" t="s">
        <v>189</v>
      </c>
      <c r="C29" s="35" t="s">
        <v>190</v>
      </c>
      <c r="D29" s="44" t="s">
        <v>193</v>
      </c>
      <c r="E29" s="44">
        <v>2018</v>
      </c>
      <c r="F29" s="44">
        <f>G29</f>
        <v>2019</v>
      </c>
      <c r="G29" s="44">
        <v>2019</v>
      </c>
      <c r="H29" s="24" t="s">
        <v>127</v>
      </c>
      <c r="I29" s="24" t="s">
        <v>127</v>
      </c>
      <c r="J29" s="24">
        <v>0</v>
      </c>
      <c r="K29" s="24">
        <f t="shared" ref="K29:N30" si="15">P29</f>
        <v>352.58103532000001</v>
      </c>
      <c r="L29" s="24">
        <f t="shared" si="15"/>
        <v>15.27111172</v>
      </c>
      <c r="M29" s="24">
        <f t="shared" si="15"/>
        <v>60.085142459999986</v>
      </c>
      <c r="N29" s="24">
        <f t="shared" si="15"/>
        <v>277.22478114</v>
      </c>
      <c r="O29" s="24">
        <v>0</v>
      </c>
      <c r="P29" s="24">
        <v>352.58103532000001</v>
      </c>
      <c r="Q29" s="24">
        <f>14.79111172+0.48</f>
        <v>15.27111172</v>
      </c>
      <c r="R29" s="24">
        <f>P29-Q29-S29</f>
        <v>60.085142459999986</v>
      </c>
      <c r="S29" s="24">
        <v>277.22478114</v>
      </c>
      <c r="T29" s="24">
        <v>0</v>
      </c>
      <c r="U29" s="24">
        <v>0</v>
      </c>
      <c r="V29" s="24">
        <f>Z29</f>
        <v>352.58103532000001</v>
      </c>
      <c r="W29" s="24"/>
      <c r="X29" s="24"/>
      <c r="Y29" s="24" t="s">
        <v>127</v>
      </c>
      <c r="Z29" s="24">
        <f>P29</f>
        <v>352.58103532000001</v>
      </c>
      <c r="AA29" s="24">
        <f>AB29</f>
        <v>337.78992360000001</v>
      </c>
      <c r="AB29" s="24">
        <v>337.78992360000001</v>
      </c>
      <c r="AC29" s="24"/>
      <c r="AD29" s="24"/>
      <c r="AE29" s="24"/>
      <c r="AF29" s="24"/>
      <c r="AG29" s="24"/>
      <c r="AH29" s="24"/>
      <c r="AI29" s="24"/>
      <c r="AJ29" s="24"/>
      <c r="AK29" s="47"/>
    </row>
    <row r="30" spans="1:70" ht="31.5" x14ac:dyDescent="0.25">
      <c r="A30" s="45" t="s">
        <v>191</v>
      </c>
      <c r="B30" s="46" t="s">
        <v>196</v>
      </c>
      <c r="C30" s="35" t="s">
        <v>192</v>
      </c>
      <c r="D30" s="44" t="s">
        <v>137</v>
      </c>
      <c r="E30" s="44">
        <v>2019</v>
      </c>
      <c r="F30" s="44">
        <f>G30</f>
        <v>2019</v>
      </c>
      <c r="G30" s="44">
        <v>2019</v>
      </c>
      <c r="H30" s="24" t="s">
        <v>127</v>
      </c>
      <c r="I30" s="24" t="s">
        <v>127</v>
      </c>
      <c r="J30" s="24">
        <v>0</v>
      </c>
      <c r="K30" s="24">
        <f t="shared" si="15"/>
        <v>169.49535968000001</v>
      </c>
      <c r="L30" s="24">
        <f t="shared" si="15"/>
        <v>5.6247457599999997</v>
      </c>
      <c r="M30" s="24">
        <f t="shared" si="15"/>
        <v>26.148002199275101</v>
      </c>
      <c r="N30" s="24">
        <f t="shared" si="15"/>
        <v>137.72261172072487</v>
      </c>
      <c r="O30" s="24">
        <v>0</v>
      </c>
      <c r="P30" s="24">
        <v>169.49535968000001</v>
      </c>
      <c r="Q30" s="24">
        <f>5.08474576+0.54</f>
        <v>5.6247457599999997</v>
      </c>
      <c r="R30" s="24">
        <f>26.6880021992751-0.54</f>
        <v>26.148002199275101</v>
      </c>
      <c r="S30" s="24">
        <v>137.72261172072487</v>
      </c>
      <c r="T30" s="24">
        <v>0</v>
      </c>
      <c r="U30" s="24">
        <v>0</v>
      </c>
      <c r="V30" s="24">
        <f>Z30</f>
        <v>169.49535968000001</v>
      </c>
      <c r="W30" s="24"/>
      <c r="X30" s="24"/>
      <c r="Y30" s="24" t="s">
        <v>127</v>
      </c>
      <c r="Z30" s="24">
        <f>P30</f>
        <v>169.49535968000001</v>
      </c>
      <c r="AA30" s="24">
        <f>AB30</f>
        <v>169.49535968000001</v>
      </c>
      <c r="AB30" s="24">
        <v>169.49535968000001</v>
      </c>
      <c r="AC30" s="24"/>
      <c r="AD30" s="24"/>
      <c r="AE30" s="24"/>
      <c r="AF30" s="24"/>
      <c r="AG30" s="24"/>
      <c r="AH30" s="24"/>
      <c r="AI30" s="24"/>
      <c r="AJ30" s="24"/>
      <c r="AK30" s="47"/>
      <c r="AM30" s="29"/>
      <c r="AN30" s="29"/>
      <c r="AO30" s="29"/>
    </row>
    <row r="31" spans="1:70" ht="31.5" x14ac:dyDescent="0.25">
      <c r="A31" s="42" t="s">
        <v>56</v>
      </c>
      <c r="B31" s="43" t="s">
        <v>57</v>
      </c>
      <c r="C31" s="44" t="s">
        <v>127</v>
      </c>
      <c r="D31" s="44" t="s">
        <v>127</v>
      </c>
      <c r="E31" s="24" t="s">
        <v>127</v>
      </c>
      <c r="F31" s="24" t="s">
        <v>127</v>
      </c>
      <c r="G31" s="24" t="s">
        <v>127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 t="s">
        <v>127</v>
      </c>
      <c r="AD31" s="24" t="s">
        <v>127</v>
      </c>
      <c r="AE31" s="24" t="s">
        <v>127</v>
      </c>
      <c r="AF31" s="24" t="s">
        <v>127</v>
      </c>
      <c r="AG31" s="24" t="s">
        <v>127</v>
      </c>
      <c r="AH31" s="24" t="s">
        <v>127</v>
      </c>
      <c r="AI31" s="24" t="s">
        <v>127</v>
      </c>
      <c r="AJ31" s="24" t="s">
        <v>127</v>
      </c>
      <c r="AK31" s="24" t="s">
        <v>127</v>
      </c>
    </row>
    <row r="32" spans="1:70" ht="31.5" hidden="1" x14ac:dyDescent="0.25">
      <c r="A32" s="42" t="s">
        <v>58</v>
      </c>
      <c r="B32" s="43" t="s">
        <v>59</v>
      </c>
      <c r="C32" s="44" t="s">
        <v>127</v>
      </c>
      <c r="D32" s="44" t="s">
        <v>127</v>
      </c>
      <c r="E32" s="24" t="s">
        <v>127</v>
      </c>
      <c r="F32" s="24" t="s">
        <v>127</v>
      </c>
      <c r="G32" s="24" t="s">
        <v>127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 t="s">
        <v>127</v>
      </c>
      <c r="AD32" s="24" t="s">
        <v>127</v>
      </c>
      <c r="AE32" s="24" t="s">
        <v>127</v>
      </c>
      <c r="AF32" s="24" t="s">
        <v>127</v>
      </c>
      <c r="AG32" s="24" t="s">
        <v>127</v>
      </c>
      <c r="AH32" s="24" t="s">
        <v>127</v>
      </c>
      <c r="AI32" s="24" t="s">
        <v>127</v>
      </c>
      <c r="AJ32" s="24" t="s">
        <v>127</v>
      </c>
      <c r="AK32" s="24" t="s">
        <v>127</v>
      </c>
    </row>
    <row r="33" spans="1:38" ht="31.5" hidden="1" x14ac:dyDescent="0.25">
      <c r="A33" s="42" t="s">
        <v>60</v>
      </c>
      <c r="B33" s="43" t="s">
        <v>61</v>
      </c>
      <c r="C33" s="44" t="s">
        <v>127</v>
      </c>
      <c r="D33" s="44" t="s">
        <v>127</v>
      </c>
      <c r="E33" s="24" t="s">
        <v>127</v>
      </c>
      <c r="F33" s="24" t="s">
        <v>127</v>
      </c>
      <c r="G33" s="24" t="s">
        <v>127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 t="s">
        <v>127</v>
      </c>
      <c r="AD33" s="24" t="s">
        <v>127</v>
      </c>
      <c r="AE33" s="24" t="s">
        <v>127</v>
      </c>
      <c r="AF33" s="24" t="s">
        <v>127</v>
      </c>
      <c r="AG33" s="24" t="s">
        <v>127</v>
      </c>
      <c r="AH33" s="24" t="s">
        <v>127</v>
      </c>
      <c r="AI33" s="24" t="s">
        <v>127</v>
      </c>
      <c r="AJ33" s="24" t="s">
        <v>127</v>
      </c>
      <c r="AK33" s="24" t="s">
        <v>127</v>
      </c>
    </row>
    <row r="34" spans="1:38" ht="31.5" x14ac:dyDescent="0.25">
      <c r="A34" s="42" t="s">
        <v>62</v>
      </c>
      <c r="B34" s="43" t="s">
        <v>63</v>
      </c>
      <c r="C34" s="44" t="s">
        <v>127</v>
      </c>
      <c r="D34" s="44" t="s">
        <v>127</v>
      </c>
      <c r="E34" s="24" t="s">
        <v>127</v>
      </c>
      <c r="F34" s="24" t="s">
        <v>127</v>
      </c>
      <c r="G34" s="24" t="s">
        <v>127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 t="s">
        <v>127</v>
      </c>
      <c r="AD34" s="24" t="s">
        <v>127</v>
      </c>
      <c r="AE34" s="24" t="s">
        <v>127</v>
      </c>
      <c r="AF34" s="24" t="s">
        <v>127</v>
      </c>
      <c r="AG34" s="24" t="s">
        <v>127</v>
      </c>
      <c r="AH34" s="24" t="s">
        <v>127</v>
      </c>
      <c r="AI34" s="24" t="s">
        <v>127</v>
      </c>
      <c r="AJ34" s="24" t="s">
        <v>127</v>
      </c>
      <c r="AK34" s="24" t="s">
        <v>127</v>
      </c>
    </row>
    <row r="35" spans="1:38" ht="31.5" hidden="1" x14ac:dyDescent="0.25">
      <c r="A35" s="42" t="s">
        <v>64</v>
      </c>
      <c r="B35" s="43" t="s">
        <v>65</v>
      </c>
      <c r="C35" s="44" t="s">
        <v>127</v>
      </c>
      <c r="D35" s="44" t="s">
        <v>127</v>
      </c>
      <c r="E35" s="24" t="s">
        <v>127</v>
      </c>
      <c r="F35" s="24" t="s">
        <v>127</v>
      </c>
      <c r="G35" s="24" t="s">
        <v>127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 t="s">
        <v>127</v>
      </c>
      <c r="AD35" s="24" t="s">
        <v>127</v>
      </c>
      <c r="AE35" s="24" t="s">
        <v>127</v>
      </c>
      <c r="AF35" s="24" t="s">
        <v>127</v>
      </c>
      <c r="AG35" s="24" t="s">
        <v>127</v>
      </c>
      <c r="AH35" s="24" t="s">
        <v>127</v>
      </c>
      <c r="AI35" s="24" t="s">
        <v>127</v>
      </c>
      <c r="AJ35" s="24" t="s">
        <v>127</v>
      </c>
      <c r="AK35" s="24" t="s">
        <v>127</v>
      </c>
    </row>
    <row r="36" spans="1:38" ht="57" hidden="1" customHeight="1" x14ac:dyDescent="0.25">
      <c r="A36" s="42" t="s">
        <v>64</v>
      </c>
      <c r="B36" s="43" t="s">
        <v>66</v>
      </c>
      <c r="C36" s="44" t="s">
        <v>127</v>
      </c>
      <c r="D36" s="44" t="s">
        <v>127</v>
      </c>
      <c r="E36" s="24" t="s">
        <v>127</v>
      </c>
      <c r="F36" s="24" t="s">
        <v>127</v>
      </c>
      <c r="G36" s="24" t="s">
        <v>127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 t="s">
        <v>127</v>
      </c>
      <c r="AD36" s="24" t="s">
        <v>127</v>
      </c>
      <c r="AE36" s="24" t="s">
        <v>127</v>
      </c>
      <c r="AF36" s="24" t="s">
        <v>127</v>
      </c>
      <c r="AG36" s="24" t="s">
        <v>127</v>
      </c>
      <c r="AH36" s="24" t="s">
        <v>127</v>
      </c>
      <c r="AI36" s="24" t="s">
        <v>127</v>
      </c>
      <c r="AJ36" s="24" t="s">
        <v>127</v>
      </c>
      <c r="AK36" s="24" t="s">
        <v>127</v>
      </c>
    </row>
    <row r="37" spans="1:38" ht="53.25" hidden="1" customHeight="1" x14ac:dyDescent="0.25">
      <c r="A37" s="42" t="s">
        <v>64</v>
      </c>
      <c r="B37" s="43" t="s">
        <v>67</v>
      </c>
      <c r="C37" s="44" t="s">
        <v>127</v>
      </c>
      <c r="D37" s="44" t="s">
        <v>127</v>
      </c>
      <c r="E37" s="24" t="s">
        <v>127</v>
      </c>
      <c r="F37" s="24" t="s">
        <v>127</v>
      </c>
      <c r="G37" s="24" t="s">
        <v>127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 t="s">
        <v>127</v>
      </c>
      <c r="AD37" s="24" t="s">
        <v>127</v>
      </c>
      <c r="AE37" s="24" t="s">
        <v>127</v>
      </c>
      <c r="AF37" s="24" t="s">
        <v>127</v>
      </c>
      <c r="AG37" s="24" t="s">
        <v>127</v>
      </c>
      <c r="AH37" s="24" t="s">
        <v>127</v>
      </c>
      <c r="AI37" s="24" t="s">
        <v>127</v>
      </c>
      <c r="AJ37" s="24" t="s">
        <v>127</v>
      </c>
      <c r="AK37" s="24" t="s">
        <v>127</v>
      </c>
    </row>
    <row r="38" spans="1:38" ht="55.5" hidden="1" customHeight="1" x14ac:dyDescent="0.25">
      <c r="A38" s="42" t="s">
        <v>64</v>
      </c>
      <c r="B38" s="43" t="s">
        <v>68</v>
      </c>
      <c r="C38" s="44" t="s">
        <v>127</v>
      </c>
      <c r="D38" s="44" t="s">
        <v>127</v>
      </c>
      <c r="E38" s="24" t="s">
        <v>127</v>
      </c>
      <c r="F38" s="24" t="s">
        <v>127</v>
      </c>
      <c r="G38" s="24" t="s">
        <v>127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 t="s">
        <v>127</v>
      </c>
      <c r="AD38" s="24" t="s">
        <v>127</v>
      </c>
      <c r="AE38" s="24" t="s">
        <v>127</v>
      </c>
      <c r="AF38" s="24" t="s">
        <v>127</v>
      </c>
      <c r="AG38" s="24" t="s">
        <v>127</v>
      </c>
      <c r="AH38" s="24" t="s">
        <v>127</v>
      </c>
      <c r="AI38" s="24" t="s">
        <v>127</v>
      </c>
      <c r="AJ38" s="24" t="s">
        <v>127</v>
      </c>
      <c r="AK38" s="24" t="s">
        <v>127</v>
      </c>
    </row>
    <row r="39" spans="1:38" ht="31.5" hidden="1" x14ac:dyDescent="0.25">
      <c r="A39" s="42" t="s">
        <v>69</v>
      </c>
      <c r="B39" s="43" t="s">
        <v>65</v>
      </c>
      <c r="C39" s="44" t="s">
        <v>127</v>
      </c>
      <c r="D39" s="44" t="s">
        <v>127</v>
      </c>
      <c r="E39" s="24" t="s">
        <v>127</v>
      </c>
      <c r="F39" s="24" t="s">
        <v>127</v>
      </c>
      <c r="G39" s="24" t="s">
        <v>127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 t="s">
        <v>127</v>
      </c>
      <c r="AD39" s="24" t="s">
        <v>127</v>
      </c>
      <c r="AE39" s="24" t="s">
        <v>127</v>
      </c>
      <c r="AF39" s="24" t="s">
        <v>127</v>
      </c>
      <c r="AG39" s="24" t="s">
        <v>127</v>
      </c>
      <c r="AH39" s="24" t="s">
        <v>127</v>
      </c>
      <c r="AI39" s="24" t="s">
        <v>127</v>
      </c>
      <c r="AJ39" s="24" t="s">
        <v>127</v>
      </c>
      <c r="AK39" s="24" t="s">
        <v>127</v>
      </c>
    </row>
    <row r="40" spans="1:38" ht="56.25" hidden="1" customHeight="1" x14ac:dyDescent="0.25">
      <c r="A40" s="42" t="s">
        <v>69</v>
      </c>
      <c r="B40" s="43" t="s">
        <v>66</v>
      </c>
      <c r="C40" s="44" t="s">
        <v>127</v>
      </c>
      <c r="D40" s="44" t="s">
        <v>127</v>
      </c>
      <c r="E40" s="24" t="s">
        <v>127</v>
      </c>
      <c r="F40" s="24" t="s">
        <v>127</v>
      </c>
      <c r="G40" s="24" t="s">
        <v>127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 t="s">
        <v>127</v>
      </c>
      <c r="AD40" s="24" t="s">
        <v>127</v>
      </c>
      <c r="AE40" s="24" t="s">
        <v>127</v>
      </c>
      <c r="AF40" s="24" t="s">
        <v>127</v>
      </c>
      <c r="AG40" s="24" t="s">
        <v>127</v>
      </c>
      <c r="AH40" s="24" t="s">
        <v>127</v>
      </c>
      <c r="AI40" s="24" t="s">
        <v>127</v>
      </c>
      <c r="AJ40" s="24" t="s">
        <v>127</v>
      </c>
      <c r="AK40" s="24" t="s">
        <v>127</v>
      </c>
    </row>
    <row r="41" spans="1:38" ht="56.25" hidden="1" customHeight="1" x14ac:dyDescent="0.25">
      <c r="A41" s="42" t="s">
        <v>69</v>
      </c>
      <c r="B41" s="43" t="s">
        <v>67</v>
      </c>
      <c r="C41" s="44" t="s">
        <v>127</v>
      </c>
      <c r="D41" s="44" t="s">
        <v>127</v>
      </c>
      <c r="E41" s="24" t="s">
        <v>127</v>
      </c>
      <c r="F41" s="24" t="s">
        <v>127</v>
      </c>
      <c r="G41" s="24" t="s">
        <v>127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 t="s">
        <v>127</v>
      </c>
      <c r="AD41" s="24" t="s">
        <v>127</v>
      </c>
      <c r="AE41" s="24" t="s">
        <v>127</v>
      </c>
      <c r="AF41" s="24" t="s">
        <v>127</v>
      </c>
      <c r="AG41" s="24" t="s">
        <v>127</v>
      </c>
      <c r="AH41" s="24" t="s">
        <v>127</v>
      </c>
      <c r="AI41" s="24" t="s">
        <v>127</v>
      </c>
      <c r="AJ41" s="24" t="s">
        <v>127</v>
      </c>
      <c r="AK41" s="24" t="s">
        <v>127</v>
      </c>
    </row>
    <row r="42" spans="1:38" ht="57" hidden="1" customHeight="1" x14ac:dyDescent="0.25">
      <c r="A42" s="42" t="s">
        <v>69</v>
      </c>
      <c r="B42" s="43" t="s">
        <v>70</v>
      </c>
      <c r="C42" s="44" t="s">
        <v>127</v>
      </c>
      <c r="D42" s="44" t="s">
        <v>127</v>
      </c>
      <c r="E42" s="24" t="s">
        <v>127</v>
      </c>
      <c r="F42" s="24" t="s">
        <v>127</v>
      </c>
      <c r="G42" s="24" t="s">
        <v>127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 t="s">
        <v>127</v>
      </c>
      <c r="AD42" s="24" t="s">
        <v>127</v>
      </c>
      <c r="AE42" s="24" t="s">
        <v>127</v>
      </c>
      <c r="AF42" s="24" t="s">
        <v>127</v>
      </c>
      <c r="AG42" s="24" t="s">
        <v>127</v>
      </c>
      <c r="AH42" s="24" t="s">
        <v>127</v>
      </c>
      <c r="AI42" s="24" t="s">
        <v>127</v>
      </c>
      <c r="AJ42" s="24" t="s">
        <v>127</v>
      </c>
      <c r="AK42" s="24" t="s">
        <v>127</v>
      </c>
    </row>
    <row r="43" spans="1:38" ht="49.5" customHeight="1" x14ac:dyDescent="0.25">
      <c r="A43" s="42" t="s">
        <v>71</v>
      </c>
      <c r="B43" s="43" t="s">
        <v>72</v>
      </c>
      <c r="C43" s="44" t="s">
        <v>129</v>
      </c>
      <c r="D43" s="44" t="s">
        <v>127</v>
      </c>
      <c r="E43" s="24" t="s">
        <v>127</v>
      </c>
      <c r="F43" s="24" t="s">
        <v>127</v>
      </c>
      <c r="G43" s="24" t="s">
        <v>127</v>
      </c>
      <c r="H43" s="24">
        <f>SUM(H44)</f>
        <v>0</v>
      </c>
      <c r="I43" s="24">
        <f>SUM(I44)</f>
        <v>0</v>
      </c>
      <c r="J43" s="24">
        <f>J44</f>
        <v>0</v>
      </c>
      <c r="K43" s="24">
        <f>N43</f>
        <v>152.73159999999999</v>
      </c>
      <c r="L43" s="24">
        <f t="shared" ref="L43:AA44" si="16">L44</f>
        <v>0</v>
      </c>
      <c r="M43" s="24">
        <f t="shared" si="16"/>
        <v>0</v>
      </c>
      <c r="N43" s="24">
        <v>152.73159999999999</v>
      </c>
      <c r="O43" s="24">
        <f t="shared" si="16"/>
        <v>0</v>
      </c>
      <c r="P43" s="24">
        <f t="shared" si="16"/>
        <v>150.33232371693333</v>
      </c>
      <c r="Q43" s="24">
        <f t="shared" si="16"/>
        <v>0</v>
      </c>
      <c r="R43" s="24">
        <f t="shared" si="16"/>
        <v>0</v>
      </c>
      <c r="S43" s="24">
        <f t="shared" si="16"/>
        <v>0</v>
      </c>
      <c r="T43" s="24">
        <f t="shared" si="16"/>
        <v>0</v>
      </c>
      <c r="U43" s="24">
        <f t="shared" si="16"/>
        <v>0</v>
      </c>
      <c r="V43" s="24">
        <f t="shared" si="16"/>
        <v>0</v>
      </c>
      <c r="W43" s="24">
        <f t="shared" si="16"/>
        <v>0</v>
      </c>
      <c r="X43" s="24">
        <f t="shared" si="16"/>
        <v>0</v>
      </c>
      <c r="Y43" s="24">
        <f>SUM(Y44)</f>
        <v>0</v>
      </c>
      <c r="Z43" s="24">
        <f t="shared" si="16"/>
        <v>150.33232371693333</v>
      </c>
      <c r="AA43" s="24">
        <f t="shared" si="16"/>
        <v>44.109000000000002</v>
      </c>
      <c r="AB43" s="24">
        <v>44.109000000000002</v>
      </c>
      <c r="AC43" s="24" t="s">
        <v>127</v>
      </c>
      <c r="AD43" s="24" t="s">
        <v>127</v>
      </c>
      <c r="AE43" s="24" t="s">
        <v>127</v>
      </c>
      <c r="AF43" s="24" t="s">
        <v>127</v>
      </c>
      <c r="AG43" s="24" t="s">
        <v>127</v>
      </c>
      <c r="AH43" s="24" t="s">
        <v>127</v>
      </c>
      <c r="AI43" s="24" t="s">
        <v>127</v>
      </c>
      <c r="AJ43" s="24" t="s">
        <v>127</v>
      </c>
      <c r="AK43" s="24" t="s">
        <v>127</v>
      </c>
    </row>
    <row r="44" spans="1:38" ht="46.5" customHeight="1" x14ac:dyDescent="0.25">
      <c r="A44" s="42" t="s">
        <v>73</v>
      </c>
      <c r="B44" s="43" t="s">
        <v>74</v>
      </c>
      <c r="C44" s="44" t="s">
        <v>129</v>
      </c>
      <c r="D44" s="44" t="s">
        <v>127</v>
      </c>
      <c r="E44" s="24" t="s">
        <v>127</v>
      </c>
      <c r="F44" s="24" t="s">
        <v>127</v>
      </c>
      <c r="G44" s="24" t="s">
        <v>127</v>
      </c>
      <c r="H44" s="24">
        <f>SUM(H45)</f>
        <v>0</v>
      </c>
      <c r="I44" s="24">
        <f>SUM(I45)</f>
        <v>0</v>
      </c>
      <c r="J44" s="24">
        <f>J45</f>
        <v>0</v>
      </c>
      <c r="K44" s="24">
        <f>N44</f>
        <v>152.73159999999999</v>
      </c>
      <c r="L44" s="24">
        <f t="shared" si="16"/>
        <v>0</v>
      </c>
      <c r="M44" s="24">
        <f t="shared" si="16"/>
        <v>0</v>
      </c>
      <c r="N44" s="24">
        <v>152.73159999999999</v>
      </c>
      <c r="O44" s="24">
        <f t="shared" si="16"/>
        <v>0</v>
      </c>
      <c r="P44" s="24">
        <f t="shared" si="16"/>
        <v>150.33232371693333</v>
      </c>
      <c r="Q44" s="24">
        <f t="shared" si="16"/>
        <v>0</v>
      </c>
      <c r="R44" s="24">
        <f t="shared" si="16"/>
        <v>0</v>
      </c>
      <c r="S44" s="24">
        <f t="shared" si="16"/>
        <v>0</v>
      </c>
      <c r="T44" s="24">
        <f t="shared" si="16"/>
        <v>0</v>
      </c>
      <c r="U44" s="24">
        <f t="shared" si="16"/>
        <v>0</v>
      </c>
      <c r="V44" s="24">
        <f t="shared" si="16"/>
        <v>0</v>
      </c>
      <c r="W44" s="24">
        <f t="shared" si="16"/>
        <v>0</v>
      </c>
      <c r="X44" s="24">
        <f t="shared" si="16"/>
        <v>0</v>
      </c>
      <c r="Y44" s="24">
        <f>SUM(Y45)</f>
        <v>0</v>
      </c>
      <c r="Z44" s="24">
        <f t="shared" si="16"/>
        <v>150.33232371693333</v>
      </c>
      <c r="AA44" s="24">
        <f t="shared" si="16"/>
        <v>44.109000000000002</v>
      </c>
      <c r="AB44" s="24">
        <v>44.109000000000002</v>
      </c>
      <c r="AC44" s="24" t="s">
        <v>127</v>
      </c>
      <c r="AD44" s="24" t="s">
        <v>127</v>
      </c>
      <c r="AE44" s="24" t="s">
        <v>127</v>
      </c>
      <c r="AF44" s="24" t="s">
        <v>127</v>
      </c>
      <c r="AG44" s="24" t="s">
        <v>127</v>
      </c>
      <c r="AH44" s="24" t="s">
        <v>127</v>
      </c>
      <c r="AI44" s="24" t="s">
        <v>127</v>
      </c>
      <c r="AJ44" s="24" t="s">
        <v>127</v>
      </c>
      <c r="AK44" s="24" t="s">
        <v>127</v>
      </c>
    </row>
    <row r="45" spans="1:38" ht="46.5" customHeight="1" x14ac:dyDescent="0.25">
      <c r="A45" s="45" t="s">
        <v>197</v>
      </c>
      <c r="B45" s="46" t="s">
        <v>199</v>
      </c>
      <c r="C45" s="55" t="s">
        <v>198</v>
      </c>
      <c r="D45" s="44" t="s">
        <v>137</v>
      </c>
      <c r="E45" s="44">
        <v>2019</v>
      </c>
      <c r="F45" s="44">
        <f>G45</f>
        <v>2019</v>
      </c>
      <c r="G45" s="44">
        <v>2019</v>
      </c>
      <c r="H45" s="24" t="s">
        <v>127</v>
      </c>
      <c r="I45" s="24" t="s">
        <v>127</v>
      </c>
      <c r="J45" s="24">
        <v>0</v>
      </c>
      <c r="K45" s="24">
        <v>150.33232371693333</v>
      </c>
      <c r="L45" s="24">
        <v>0</v>
      </c>
      <c r="M45" s="24">
        <v>0</v>
      </c>
      <c r="N45" s="24">
        <f>K45</f>
        <v>150.33232371693333</v>
      </c>
      <c r="O45" s="24">
        <v>0</v>
      </c>
      <c r="P45" s="24">
        <f>K45</f>
        <v>150.33232371693333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/>
      <c r="X45" s="24"/>
      <c r="Y45" s="24" t="s">
        <v>127</v>
      </c>
      <c r="Z45" s="24">
        <f>P45</f>
        <v>150.33232371693333</v>
      </c>
      <c r="AA45" s="24">
        <f>AB45</f>
        <v>44.109000000000002</v>
      </c>
      <c r="AB45" s="24">
        <v>44.109000000000002</v>
      </c>
      <c r="AC45" s="24"/>
      <c r="AD45" s="24"/>
      <c r="AE45" s="24"/>
      <c r="AF45" s="24"/>
      <c r="AG45" s="24"/>
      <c r="AH45" s="24"/>
      <c r="AI45" s="24"/>
      <c r="AJ45" s="24"/>
      <c r="AK45" s="47"/>
      <c r="AL45" s="29"/>
    </row>
    <row r="46" spans="1:38" ht="44.25" customHeight="1" x14ac:dyDescent="0.25">
      <c r="A46" s="42" t="s">
        <v>75</v>
      </c>
      <c r="B46" s="43" t="s">
        <v>76</v>
      </c>
      <c r="C46" s="44" t="s">
        <v>127</v>
      </c>
      <c r="D46" s="44" t="s">
        <v>127</v>
      </c>
      <c r="E46" s="24" t="s">
        <v>127</v>
      </c>
      <c r="F46" s="24" t="s">
        <v>127</v>
      </c>
      <c r="G46" s="24" t="s">
        <v>127</v>
      </c>
      <c r="H46" s="24" t="s">
        <v>127</v>
      </c>
      <c r="I46" s="24" t="s">
        <v>127</v>
      </c>
      <c r="J46" s="24" t="s">
        <v>127</v>
      </c>
      <c r="K46" s="24" t="s">
        <v>127</v>
      </c>
      <c r="L46" s="24" t="s">
        <v>127</v>
      </c>
      <c r="M46" s="24" t="s">
        <v>127</v>
      </c>
      <c r="N46" s="24" t="s">
        <v>127</v>
      </c>
      <c r="O46" s="24" t="s">
        <v>127</v>
      </c>
      <c r="P46" s="24" t="s">
        <v>127</v>
      </c>
      <c r="Q46" s="24" t="s">
        <v>127</v>
      </c>
      <c r="R46" s="24" t="s">
        <v>127</v>
      </c>
      <c r="S46" s="24" t="s">
        <v>127</v>
      </c>
      <c r="T46" s="24" t="s">
        <v>127</v>
      </c>
      <c r="U46" s="24" t="s">
        <v>127</v>
      </c>
      <c r="V46" s="24" t="s">
        <v>127</v>
      </c>
      <c r="W46" s="24" t="s">
        <v>127</v>
      </c>
      <c r="X46" s="24" t="s">
        <v>127</v>
      </c>
      <c r="Y46" s="24" t="s">
        <v>127</v>
      </c>
      <c r="Z46" s="24" t="s">
        <v>127</v>
      </c>
      <c r="AA46" s="24" t="s">
        <v>127</v>
      </c>
      <c r="AB46" s="24" t="s">
        <v>127</v>
      </c>
      <c r="AC46" s="24" t="s">
        <v>127</v>
      </c>
      <c r="AD46" s="24" t="s">
        <v>127</v>
      </c>
      <c r="AE46" s="24" t="s">
        <v>127</v>
      </c>
      <c r="AF46" s="24" t="s">
        <v>127</v>
      </c>
      <c r="AG46" s="24" t="s">
        <v>127</v>
      </c>
      <c r="AH46" s="24" t="s">
        <v>127</v>
      </c>
      <c r="AI46" s="24" t="s">
        <v>127</v>
      </c>
      <c r="AJ46" s="24" t="s">
        <v>127</v>
      </c>
      <c r="AK46" s="24" t="s">
        <v>127</v>
      </c>
    </row>
    <row r="47" spans="1:38" x14ac:dyDescent="0.25">
      <c r="A47" s="42" t="s">
        <v>77</v>
      </c>
      <c r="B47" s="43" t="s">
        <v>78</v>
      </c>
      <c r="C47" s="44" t="s">
        <v>129</v>
      </c>
      <c r="D47" s="44" t="s">
        <v>127</v>
      </c>
      <c r="E47" s="24" t="s">
        <v>127</v>
      </c>
      <c r="F47" s="24" t="s">
        <v>127</v>
      </c>
      <c r="G47" s="24" t="s">
        <v>127</v>
      </c>
      <c r="H47" s="11">
        <f>H48</f>
        <v>9.6525652274531133</v>
      </c>
      <c r="I47" s="11">
        <f t="shared" ref="I47:J47" si="17">I48</f>
        <v>7.3428113189222088</v>
      </c>
      <c r="J47" s="11">
        <f t="shared" si="17"/>
        <v>0.88534323999999986</v>
      </c>
      <c r="K47" s="11">
        <f>K48+J66</f>
        <v>60.018333858650614</v>
      </c>
      <c r="L47" s="11">
        <f t="shared" ref="L47:O47" si="18">L48+K66</f>
        <v>0.88534323999999986</v>
      </c>
      <c r="M47" s="11">
        <f t="shared" si="18"/>
        <v>16.229327528530614</v>
      </c>
      <c r="N47" s="11">
        <f t="shared" si="18"/>
        <v>42.903663090119998</v>
      </c>
      <c r="O47" s="11">
        <f t="shared" si="18"/>
        <v>0</v>
      </c>
      <c r="P47" s="11">
        <f>P48+P66</f>
        <v>52.362581077547254</v>
      </c>
      <c r="Q47" s="11">
        <f t="shared" ref="Q47:AB47" si="19">Q48+Q66</f>
        <v>1.7937220000000003</v>
      </c>
      <c r="R47" s="11">
        <f t="shared" si="19"/>
        <v>15.139447926907252</v>
      </c>
      <c r="S47" s="11">
        <f t="shared" si="19"/>
        <v>35.42941115064</v>
      </c>
      <c r="T47" s="11">
        <f t="shared" si="19"/>
        <v>0</v>
      </c>
      <c r="U47" s="11">
        <f t="shared" si="19"/>
        <v>11.041350286269093</v>
      </c>
      <c r="V47" s="11">
        <f t="shared" si="19"/>
        <v>76.369073463557399</v>
      </c>
      <c r="W47" s="11">
        <f t="shared" si="19"/>
        <v>0</v>
      </c>
      <c r="X47" s="11">
        <f t="shared" si="19"/>
        <v>0</v>
      </c>
      <c r="Y47" s="11">
        <f t="shared" si="19"/>
        <v>7.4793091376190928</v>
      </c>
      <c r="Z47" s="11">
        <f t="shared" si="19"/>
        <v>52.086492077547256</v>
      </c>
      <c r="AA47" s="11">
        <f t="shared" si="19"/>
        <v>74.851440463557395</v>
      </c>
      <c r="AB47" s="11">
        <f t="shared" si="19"/>
        <v>50.568859077547252</v>
      </c>
      <c r="AC47" s="1"/>
      <c r="AD47" s="1"/>
      <c r="AE47" s="1"/>
      <c r="AF47" s="1"/>
      <c r="AG47" s="1"/>
      <c r="AH47" s="1"/>
      <c r="AI47" s="1"/>
      <c r="AJ47" s="1"/>
      <c r="AK47" s="34" t="str">
        <f>[1]Лист1!$BW$26</f>
        <v>нд</v>
      </c>
    </row>
    <row r="48" spans="1:38" ht="49.5" customHeight="1" x14ac:dyDescent="0.25">
      <c r="A48" s="42" t="s">
        <v>79</v>
      </c>
      <c r="B48" s="43" t="s">
        <v>80</v>
      </c>
      <c r="C48" s="44" t="s">
        <v>129</v>
      </c>
      <c r="D48" s="44" t="s">
        <v>127</v>
      </c>
      <c r="E48" s="24" t="s">
        <v>127</v>
      </c>
      <c r="F48" s="24" t="s">
        <v>127</v>
      </c>
      <c r="G48" s="24" t="s">
        <v>127</v>
      </c>
      <c r="H48" s="11">
        <f>H49</f>
        <v>9.6525652274531133</v>
      </c>
      <c r="I48" s="11">
        <f>I49+I54</f>
        <v>7.3428113189222088</v>
      </c>
      <c r="J48" s="11">
        <f t="shared" ref="J48:O48" si="20">J49</f>
        <v>0.88534323999999986</v>
      </c>
      <c r="K48" s="11">
        <f t="shared" si="20"/>
        <v>60.018333858650614</v>
      </c>
      <c r="L48" s="11">
        <f t="shared" si="20"/>
        <v>0.88534323999999986</v>
      </c>
      <c r="M48" s="11">
        <f t="shared" si="20"/>
        <v>16.229327528530614</v>
      </c>
      <c r="N48" s="11">
        <f t="shared" si="20"/>
        <v>42.903663090119998</v>
      </c>
      <c r="O48" s="11">
        <f t="shared" si="20"/>
        <v>0</v>
      </c>
      <c r="P48" s="11">
        <f>P49+P54</f>
        <v>50.537027377547254</v>
      </c>
      <c r="Q48" s="11">
        <f t="shared" ref="Q48:AB48" si="21">Q49+Q54</f>
        <v>1.7937220000000003</v>
      </c>
      <c r="R48" s="11">
        <f t="shared" si="21"/>
        <v>14.687243686907252</v>
      </c>
      <c r="S48" s="11">
        <f t="shared" si="21"/>
        <v>34.05606169064</v>
      </c>
      <c r="T48" s="11">
        <f t="shared" si="21"/>
        <v>0</v>
      </c>
      <c r="U48" s="11">
        <f t="shared" si="21"/>
        <v>11.041350286269093</v>
      </c>
      <c r="V48" s="11">
        <f t="shared" si="21"/>
        <v>76.369073463557399</v>
      </c>
      <c r="W48" s="11">
        <f t="shared" si="21"/>
        <v>0</v>
      </c>
      <c r="X48" s="11">
        <f t="shared" si="21"/>
        <v>0</v>
      </c>
      <c r="Y48" s="11">
        <f t="shared" si="21"/>
        <v>7.2645991376190926</v>
      </c>
      <c r="Z48" s="11">
        <f t="shared" si="21"/>
        <v>50.260938377547255</v>
      </c>
      <c r="AA48" s="11">
        <f t="shared" si="21"/>
        <v>74.851440463557395</v>
      </c>
      <c r="AB48" s="11">
        <f t="shared" si="21"/>
        <v>48.743305377547252</v>
      </c>
      <c r="AC48" s="1"/>
      <c r="AD48" s="1"/>
      <c r="AE48" s="1"/>
      <c r="AF48" s="1"/>
      <c r="AG48" s="1"/>
      <c r="AH48" s="1"/>
      <c r="AI48" s="1"/>
      <c r="AJ48" s="1"/>
      <c r="AK48" s="34" t="str">
        <f>[1]Лист1!$BW$26</f>
        <v>нд</v>
      </c>
    </row>
    <row r="49" spans="1:38" ht="30" customHeight="1" x14ac:dyDescent="0.25">
      <c r="A49" s="42" t="s">
        <v>81</v>
      </c>
      <c r="B49" s="43" t="s">
        <v>82</v>
      </c>
      <c r="C49" s="44" t="s">
        <v>129</v>
      </c>
      <c r="D49" s="44" t="s">
        <v>127</v>
      </c>
      <c r="E49" s="24" t="s">
        <v>127</v>
      </c>
      <c r="F49" s="24" t="s">
        <v>127</v>
      </c>
      <c r="G49" s="24" t="s">
        <v>127</v>
      </c>
      <c r="H49" s="11">
        <f t="shared" ref="H49:AB49" si="22">SUM(H50:H53)</f>
        <v>9.6525652274531133</v>
      </c>
      <c r="I49" s="11">
        <f t="shared" si="22"/>
        <v>5.7203920788031146</v>
      </c>
      <c r="J49" s="11">
        <f t="shared" si="22"/>
        <v>0.88534323999999986</v>
      </c>
      <c r="K49" s="11">
        <f>SUM(K50:K53)</f>
        <v>60.018333858650614</v>
      </c>
      <c r="L49" s="11">
        <f t="shared" si="22"/>
        <v>0.88534323999999986</v>
      </c>
      <c r="M49" s="11">
        <f t="shared" si="22"/>
        <v>16.229327528530614</v>
      </c>
      <c r="N49" s="11">
        <f t="shared" si="22"/>
        <v>42.903663090119998</v>
      </c>
      <c r="O49" s="11">
        <f t="shared" si="22"/>
        <v>0</v>
      </c>
      <c r="P49" s="11">
        <f t="shared" si="22"/>
        <v>33.300944532640472</v>
      </c>
      <c r="Q49" s="11">
        <f t="shared" si="22"/>
        <v>0.27608899999999997</v>
      </c>
      <c r="R49" s="11">
        <f t="shared" si="22"/>
        <v>10.489236422000472</v>
      </c>
      <c r="S49" s="11">
        <f t="shared" si="22"/>
        <v>22.535619110639999</v>
      </c>
      <c r="T49" s="11">
        <f t="shared" si="22"/>
        <v>0</v>
      </c>
      <c r="U49" s="11">
        <f t="shared" si="22"/>
        <v>9.4189310461499982</v>
      </c>
      <c r="V49" s="11">
        <f t="shared" si="22"/>
        <v>59.132990618650616</v>
      </c>
      <c r="W49" s="11">
        <f t="shared" si="22"/>
        <v>0</v>
      </c>
      <c r="X49" s="11">
        <f t="shared" si="22"/>
        <v>0</v>
      </c>
      <c r="Y49" s="11">
        <f t="shared" si="22"/>
        <v>5.6421798974999984</v>
      </c>
      <c r="Z49" s="11">
        <f t="shared" si="22"/>
        <v>33.024855532640473</v>
      </c>
      <c r="AA49" s="11">
        <f>SUM(AA50:AA53)</f>
        <v>59.132990618650616</v>
      </c>
      <c r="AB49" s="11">
        <f t="shared" si="22"/>
        <v>33.024855532640473</v>
      </c>
      <c r="AC49" s="1"/>
      <c r="AD49" s="1"/>
      <c r="AE49" s="1"/>
      <c r="AF49" s="1"/>
      <c r="AG49" s="1"/>
      <c r="AH49" s="1"/>
      <c r="AI49" s="1"/>
      <c r="AJ49" s="1"/>
      <c r="AK49" s="34" t="str">
        <f>[1]Лист1!$BW$26</f>
        <v>нд</v>
      </c>
    </row>
    <row r="50" spans="1:38" ht="47.25" x14ac:dyDescent="0.25">
      <c r="A50" s="45" t="s">
        <v>130</v>
      </c>
      <c r="B50" s="46" t="s">
        <v>147</v>
      </c>
      <c r="C50" s="37" t="s">
        <v>148</v>
      </c>
      <c r="D50" s="44" t="s">
        <v>138</v>
      </c>
      <c r="E50" s="44">
        <v>2019</v>
      </c>
      <c r="F50" s="44">
        <f>G50</f>
        <v>2019</v>
      </c>
      <c r="G50" s="44">
        <v>2019</v>
      </c>
      <c r="H50" s="24">
        <f>I50</f>
        <v>4.0090655626499982</v>
      </c>
      <c r="I50" s="11">
        <f>[2]Лист1!$K$53/1.18</f>
        <v>4.0090655626499982</v>
      </c>
      <c r="J50" s="24">
        <v>0</v>
      </c>
      <c r="K50" s="24">
        <f>P50</f>
        <v>24.133233694872899</v>
      </c>
      <c r="L50" s="24">
        <f t="shared" ref="L50:O50" si="23">Q50</f>
        <v>0</v>
      </c>
      <c r="M50" s="24">
        <f t="shared" si="23"/>
        <v>8.5737261281528987</v>
      </c>
      <c r="N50" s="24">
        <f t="shared" si="23"/>
        <v>15.559507566720001</v>
      </c>
      <c r="O50" s="24">
        <f t="shared" si="23"/>
        <v>0</v>
      </c>
      <c r="P50" s="24">
        <f>[2]Лист1!$X$53/1.18</f>
        <v>24.133233694872899</v>
      </c>
      <c r="Q50" s="11">
        <v>0</v>
      </c>
      <c r="R50" s="11">
        <f>P50-S50</f>
        <v>8.5737261281528987</v>
      </c>
      <c r="S50" s="11">
        <f>14.90374288*1.044</f>
        <v>15.559507566720001</v>
      </c>
      <c r="T50" s="11">
        <v>0</v>
      </c>
      <c r="U50" s="24">
        <f>Y50</f>
        <v>4.0090655626499982</v>
      </c>
      <c r="V50" s="24">
        <f>Z50</f>
        <v>24.133233694872899</v>
      </c>
      <c r="W50" s="30"/>
      <c r="X50" s="30"/>
      <c r="Y50" s="11">
        <f>I50</f>
        <v>4.0090655626499982</v>
      </c>
      <c r="Z50" s="11">
        <f>P50</f>
        <v>24.133233694872899</v>
      </c>
      <c r="AA50" s="24">
        <f>AB50</f>
        <v>24.133233694872899</v>
      </c>
      <c r="AB50" s="11">
        <f>Z50</f>
        <v>24.133233694872899</v>
      </c>
      <c r="AC50" s="1"/>
      <c r="AD50" s="1"/>
      <c r="AE50" s="1"/>
      <c r="AF50" s="1"/>
      <c r="AG50" s="1"/>
      <c r="AH50" s="1"/>
      <c r="AI50" s="1"/>
      <c r="AJ50" s="1"/>
      <c r="AK50" s="31"/>
      <c r="AL50" s="50"/>
    </row>
    <row r="51" spans="1:38" ht="31.5" x14ac:dyDescent="0.25">
      <c r="A51" s="45" t="s">
        <v>131</v>
      </c>
      <c r="B51" s="46" t="s">
        <v>149</v>
      </c>
      <c r="C51" s="37" t="s">
        <v>150</v>
      </c>
      <c r="D51" s="44" t="s">
        <v>137</v>
      </c>
      <c r="E51" s="44">
        <v>2016</v>
      </c>
      <c r="F51" s="44">
        <v>2019</v>
      </c>
      <c r="G51" s="44" t="s">
        <v>127</v>
      </c>
      <c r="H51" s="24">
        <v>3.9321731486500004</v>
      </c>
      <c r="I51" s="11">
        <v>0</v>
      </c>
      <c r="J51" s="11">
        <f>[2]Лист1!$O$54/1.18</f>
        <v>0.60925423999999995</v>
      </c>
      <c r="K51" s="24">
        <v>26.717389326010142</v>
      </c>
      <c r="L51" s="24">
        <v>0.60925423999999995</v>
      </c>
      <c r="M51" s="24">
        <v>5.7400911065301443</v>
      </c>
      <c r="N51" s="24">
        <v>20.368043979479999</v>
      </c>
      <c r="O51" s="24">
        <v>0</v>
      </c>
      <c r="P51" s="24">
        <v>0</v>
      </c>
      <c r="Q51" s="11">
        <v>0</v>
      </c>
      <c r="R51" s="11">
        <v>0</v>
      </c>
      <c r="S51" s="11">
        <v>0</v>
      </c>
      <c r="T51" s="11">
        <v>0</v>
      </c>
      <c r="U51" s="24">
        <v>3.7767511486499998</v>
      </c>
      <c r="V51" s="24">
        <v>26.108135086010144</v>
      </c>
      <c r="W51" s="30"/>
      <c r="X51" s="30"/>
      <c r="Y51" s="11">
        <v>0</v>
      </c>
      <c r="Z51" s="11">
        <f>P51-Q51</f>
        <v>0</v>
      </c>
      <c r="AA51" s="24">
        <f>V51</f>
        <v>26.108135086010144</v>
      </c>
      <c r="AB51" s="11">
        <f>Z51</f>
        <v>0</v>
      </c>
      <c r="AC51" s="1"/>
      <c r="AD51" s="1"/>
      <c r="AE51" s="1"/>
      <c r="AF51" s="1"/>
      <c r="AG51" s="1"/>
      <c r="AH51" s="1"/>
      <c r="AI51" s="1"/>
      <c r="AJ51" s="1"/>
      <c r="AK51" s="31" t="s">
        <v>212</v>
      </c>
      <c r="AL51" s="29"/>
    </row>
    <row r="52" spans="1:38" ht="47.25" x14ac:dyDescent="0.25">
      <c r="A52" s="45" t="s">
        <v>132</v>
      </c>
      <c r="B52" s="46" t="s">
        <v>151</v>
      </c>
      <c r="C52" s="37" t="s">
        <v>152</v>
      </c>
      <c r="D52" s="44" t="s">
        <v>138</v>
      </c>
      <c r="E52" s="44">
        <v>2019</v>
      </c>
      <c r="F52" s="44">
        <f>G52</f>
        <v>2019</v>
      </c>
      <c r="G52" s="44">
        <v>2019</v>
      </c>
      <c r="H52" s="24">
        <f>I52</f>
        <v>1.4124681886499999</v>
      </c>
      <c r="I52" s="11">
        <f>[2]Лист1!$K$55/1.18</f>
        <v>1.4124681886499999</v>
      </c>
      <c r="J52" s="24">
        <v>0</v>
      </c>
      <c r="K52" s="24">
        <f>P52</f>
        <v>7.2073957784361733</v>
      </c>
      <c r="L52" s="24">
        <f t="shared" ref="L52:O53" si="24">Q52</f>
        <v>0</v>
      </c>
      <c r="M52" s="24">
        <f t="shared" si="24"/>
        <v>1.1756166134361736</v>
      </c>
      <c r="N52" s="24">
        <f t="shared" si="24"/>
        <v>6.0317791649999997</v>
      </c>
      <c r="O52" s="24">
        <f t="shared" si="24"/>
        <v>0</v>
      </c>
      <c r="P52" s="24">
        <f>[2]Лист1!$X$55/1.18</f>
        <v>7.2073957784361733</v>
      </c>
      <c r="Q52" s="11">
        <v>0</v>
      </c>
      <c r="R52" s="11">
        <f>P52-Q52-S52</f>
        <v>1.1756166134361736</v>
      </c>
      <c r="S52" s="11">
        <f>5.77756625*1.044</f>
        <v>6.0317791649999997</v>
      </c>
      <c r="T52" s="11">
        <v>0</v>
      </c>
      <c r="U52" s="24">
        <f>Y52</f>
        <v>1.4124681886499999</v>
      </c>
      <c r="V52" s="24">
        <f>Z52</f>
        <v>7.2073957784361733</v>
      </c>
      <c r="W52" s="30"/>
      <c r="X52" s="30"/>
      <c r="Y52" s="11">
        <f>I52</f>
        <v>1.4124681886499999</v>
      </c>
      <c r="Z52" s="11">
        <v>7.2073957784361733</v>
      </c>
      <c r="AA52" s="24">
        <f>AB52</f>
        <v>7.2073957784361733</v>
      </c>
      <c r="AB52" s="11">
        <f>Z52</f>
        <v>7.2073957784361733</v>
      </c>
      <c r="AC52" s="1"/>
      <c r="AD52" s="1"/>
      <c r="AE52" s="1"/>
      <c r="AF52" s="1"/>
      <c r="AG52" s="1"/>
      <c r="AH52" s="1"/>
      <c r="AI52" s="1"/>
      <c r="AJ52" s="1"/>
      <c r="AK52" s="31"/>
      <c r="AL52" s="29"/>
    </row>
    <row r="53" spans="1:38" x14ac:dyDescent="0.25">
      <c r="A53" s="45" t="s">
        <v>146</v>
      </c>
      <c r="B53" s="46" t="s">
        <v>194</v>
      </c>
      <c r="C53" s="48" t="s">
        <v>195</v>
      </c>
      <c r="D53" s="44" t="s">
        <v>137</v>
      </c>
      <c r="E53" s="44">
        <v>2012</v>
      </c>
      <c r="F53" s="44">
        <f>G53</f>
        <v>2019</v>
      </c>
      <c r="G53" s="44">
        <v>2019</v>
      </c>
      <c r="H53" s="24">
        <f>I53</f>
        <v>0.29885832750311619</v>
      </c>
      <c r="I53" s="11">
        <v>0.29885832750311619</v>
      </c>
      <c r="J53" s="24">
        <v>0.27608899999999997</v>
      </c>
      <c r="K53" s="24">
        <f>P53</f>
        <v>1.9603150593314003</v>
      </c>
      <c r="L53" s="24">
        <f t="shared" si="24"/>
        <v>0.27608899999999997</v>
      </c>
      <c r="M53" s="24">
        <f t="shared" si="24"/>
        <v>0.73989368041140025</v>
      </c>
      <c r="N53" s="24">
        <f t="shared" si="24"/>
        <v>0.94433237891999999</v>
      </c>
      <c r="O53" s="24">
        <f t="shared" si="24"/>
        <v>0</v>
      </c>
      <c r="P53" s="24">
        <v>1.9603150593314003</v>
      </c>
      <c r="Q53" s="11">
        <v>0.27608899999999997</v>
      </c>
      <c r="R53" s="11">
        <v>0.73989368041140025</v>
      </c>
      <c r="S53" s="11">
        <v>0.94433237891999999</v>
      </c>
      <c r="T53" s="11">
        <v>0</v>
      </c>
      <c r="U53" s="24">
        <f>Y53</f>
        <v>0.22064614619999998</v>
      </c>
      <c r="V53" s="24">
        <f>Z53</f>
        <v>1.6842260593314002</v>
      </c>
      <c r="W53" s="30"/>
      <c r="X53" s="30"/>
      <c r="Y53" s="11">
        <f>(0.19932425+0.00785523)*1.065</f>
        <v>0.22064614619999998</v>
      </c>
      <c r="Z53" s="11">
        <f>P53-J53</f>
        <v>1.6842260593314002</v>
      </c>
      <c r="AA53" s="24">
        <f>AB53</f>
        <v>1.6842260593314002</v>
      </c>
      <c r="AB53" s="11">
        <f>Z53</f>
        <v>1.6842260593314002</v>
      </c>
      <c r="AC53" s="1"/>
      <c r="AD53" s="1"/>
      <c r="AE53" s="1"/>
      <c r="AF53" s="1"/>
      <c r="AG53" s="1"/>
      <c r="AH53" s="1"/>
      <c r="AI53" s="1"/>
      <c r="AJ53" s="1"/>
      <c r="AK53" s="49"/>
      <c r="AL53" s="29"/>
    </row>
    <row r="54" spans="1:38" ht="32.25" customHeight="1" x14ac:dyDescent="0.25">
      <c r="A54" s="42" t="s">
        <v>83</v>
      </c>
      <c r="B54" s="43" t="s">
        <v>84</v>
      </c>
      <c r="C54" s="44" t="s">
        <v>129</v>
      </c>
      <c r="D54" s="44" t="s">
        <v>127</v>
      </c>
      <c r="E54" s="16" t="str">
        <f>[1]Лист1!E56</f>
        <v>нд</v>
      </c>
      <c r="F54" s="16" t="str">
        <f>[1]Лист1!F56</f>
        <v>нд</v>
      </c>
      <c r="G54" s="16" t="str">
        <f>[1]Лист1!G56</f>
        <v>нд</v>
      </c>
      <c r="H54" s="24">
        <v>0</v>
      </c>
      <c r="I54" s="11">
        <f>SUM(I56:I65)</f>
        <v>1.6224192401190942</v>
      </c>
      <c r="J54" s="11">
        <f>SUM(J56:J65)</f>
        <v>1.5176330000000002</v>
      </c>
      <c r="K54" s="24">
        <v>17.2360828449068</v>
      </c>
      <c r="L54" s="24">
        <v>1.5176330000000002</v>
      </c>
      <c r="M54" s="24">
        <v>4.1980072649067806</v>
      </c>
      <c r="N54" s="24">
        <v>11.520442580000001</v>
      </c>
      <c r="O54" s="24">
        <v>0</v>
      </c>
      <c r="P54" s="11">
        <f>SUM(P56:P65)</f>
        <v>17.236082844906782</v>
      </c>
      <c r="Q54" s="11">
        <f t="shared" ref="Q54:AB54" si="25">SUM(Q56:Q65)</f>
        <v>1.5176330000000002</v>
      </c>
      <c r="R54" s="11">
        <f t="shared" si="25"/>
        <v>4.1980072649067806</v>
      </c>
      <c r="S54" s="11">
        <f t="shared" si="25"/>
        <v>11.520442580000001</v>
      </c>
      <c r="T54" s="11">
        <f t="shared" si="25"/>
        <v>0</v>
      </c>
      <c r="U54" s="11">
        <f>SUM(U56:U65)</f>
        <v>1.6224192401190942</v>
      </c>
      <c r="V54" s="11">
        <f t="shared" si="25"/>
        <v>17.236082844906782</v>
      </c>
      <c r="W54" s="11">
        <f t="shared" si="25"/>
        <v>0</v>
      </c>
      <c r="X54" s="11">
        <f t="shared" si="25"/>
        <v>0</v>
      </c>
      <c r="Y54" s="11">
        <f>SUM(Y56:Y65)</f>
        <v>1.6224192401190942</v>
      </c>
      <c r="Z54" s="11">
        <f>SUM(Z56:Z65)</f>
        <v>17.236082844906782</v>
      </c>
      <c r="AA54" s="11">
        <f>SUM(AA56:AA65)</f>
        <v>15.718449844906779</v>
      </c>
      <c r="AB54" s="11">
        <f t="shared" si="25"/>
        <v>15.718449844906779</v>
      </c>
      <c r="AC54" s="1"/>
      <c r="AD54" s="1"/>
      <c r="AE54" s="1"/>
      <c r="AF54" s="1"/>
      <c r="AG54" s="1"/>
      <c r="AH54" s="1"/>
      <c r="AI54" s="1"/>
      <c r="AJ54" s="1"/>
      <c r="AK54" s="34" t="s">
        <v>127</v>
      </c>
    </row>
    <row r="55" spans="1:38" ht="64.5" customHeight="1" x14ac:dyDescent="0.25">
      <c r="A55" s="45" t="s">
        <v>133</v>
      </c>
      <c r="B55" s="46" t="s">
        <v>187</v>
      </c>
      <c r="C55" s="37" t="s">
        <v>127</v>
      </c>
      <c r="D55" s="44" t="s">
        <v>127</v>
      </c>
      <c r="E55" s="44" t="s">
        <v>127</v>
      </c>
      <c r="F55" s="44" t="s">
        <v>127</v>
      </c>
      <c r="G55" s="44" t="s">
        <v>127</v>
      </c>
      <c r="H55" s="11" t="s">
        <v>127</v>
      </c>
      <c r="I55" s="11" t="s">
        <v>127</v>
      </c>
      <c r="J55" s="11" t="s">
        <v>127</v>
      </c>
      <c r="K55" s="11" t="s">
        <v>127</v>
      </c>
      <c r="L55" s="11" t="s">
        <v>127</v>
      </c>
      <c r="M55" s="11" t="s">
        <v>127</v>
      </c>
      <c r="N55" s="11" t="s">
        <v>127</v>
      </c>
      <c r="O55" s="11" t="s">
        <v>127</v>
      </c>
      <c r="P55" s="11" t="s">
        <v>127</v>
      </c>
      <c r="Q55" s="11" t="s">
        <v>127</v>
      </c>
      <c r="R55" s="11" t="s">
        <v>127</v>
      </c>
      <c r="S55" s="11" t="s">
        <v>127</v>
      </c>
      <c r="T55" s="11" t="s">
        <v>127</v>
      </c>
      <c r="U55" s="11" t="s">
        <v>127</v>
      </c>
      <c r="V55" s="11" t="s">
        <v>127</v>
      </c>
      <c r="W55" s="11" t="s">
        <v>127</v>
      </c>
      <c r="X55" s="11" t="s">
        <v>127</v>
      </c>
      <c r="Y55" s="11" t="s">
        <v>127</v>
      </c>
      <c r="Z55" s="11" t="s">
        <v>127</v>
      </c>
      <c r="AA55" s="11" t="s">
        <v>127</v>
      </c>
      <c r="AB55" s="11" t="s">
        <v>127</v>
      </c>
      <c r="AC55" s="1"/>
      <c r="AD55" s="1"/>
      <c r="AE55" s="1"/>
      <c r="AF55" s="1"/>
      <c r="AG55" s="1"/>
      <c r="AH55" s="1"/>
      <c r="AI55" s="1"/>
      <c r="AJ55" s="1"/>
      <c r="AK55" s="34" t="s">
        <v>127</v>
      </c>
    </row>
    <row r="56" spans="1:38" x14ac:dyDescent="0.25">
      <c r="A56" s="45" t="s">
        <v>153</v>
      </c>
      <c r="B56" s="46" t="s">
        <v>154</v>
      </c>
      <c r="C56" s="37" t="s">
        <v>155</v>
      </c>
      <c r="D56" s="44" t="s">
        <v>138</v>
      </c>
      <c r="E56" s="44">
        <v>2018</v>
      </c>
      <c r="F56" s="44">
        <f>G56</f>
        <v>2019</v>
      </c>
      <c r="G56" s="44">
        <v>2019</v>
      </c>
      <c r="H56" s="24">
        <f>I56</f>
        <v>0.18314346592499639</v>
      </c>
      <c r="I56" s="11">
        <f>[2]Лист1!$K58/1.18</f>
        <v>0.18314346592499639</v>
      </c>
      <c r="J56" s="11">
        <v>0.15176329999999999</v>
      </c>
      <c r="K56" s="24">
        <f>P56</f>
        <v>2.0010286321186443</v>
      </c>
      <c r="L56" s="24">
        <f t="shared" ref="L56:O65" si="26">Q56</f>
        <v>0.15176329999999999</v>
      </c>
      <c r="M56" s="24">
        <f t="shared" si="26"/>
        <v>0.51462985211864432</v>
      </c>
      <c r="N56" s="24">
        <f t="shared" si="26"/>
        <v>1.33463548</v>
      </c>
      <c r="O56" s="24">
        <f t="shared" si="26"/>
        <v>0</v>
      </c>
      <c r="P56" s="11">
        <f>[2]Лист1!$U58/1.18</f>
        <v>2.0010286321186443</v>
      </c>
      <c r="Q56" s="11">
        <f>1.517633/10</f>
        <v>0.15176329999999999</v>
      </c>
      <c r="R56" s="11">
        <f>P56-Q56-S56</f>
        <v>0.51462985211864432</v>
      </c>
      <c r="S56" s="11">
        <v>1.33463548</v>
      </c>
      <c r="T56" s="11">
        <v>0</v>
      </c>
      <c r="U56" s="24">
        <f>Y56</f>
        <v>0.18314346592499639</v>
      </c>
      <c r="V56" s="24">
        <f>Z56</f>
        <v>2.0010286321186443</v>
      </c>
      <c r="W56" s="11"/>
      <c r="X56" s="11"/>
      <c r="Y56" s="11">
        <v>0.18314346592499639</v>
      </c>
      <c r="Z56" s="11">
        <f>P56</f>
        <v>2.0010286321186443</v>
      </c>
      <c r="AA56" s="11">
        <f>AB56</f>
        <v>1.8492653321186441</v>
      </c>
      <c r="AB56" s="11">
        <v>1.8492653321186441</v>
      </c>
      <c r="AC56" s="1"/>
      <c r="AD56" s="1"/>
      <c r="AE56" s="1"/>
      <c r="AF56" s="1"/>
      <c r="AG56" s="1"/>
      <c r="AH56" s="1"/>
      <c r="AI56" s="1"/>
      <c r="AJ56" s="1"/>
      <c r="AK56" s="46"/>
    </row>
    <row r="57" spans="1:38" x14ac:dyDescent="0.25">
      <c r="A57" s="45" t="s">
        <v>156</v>
      </c>
      <c r="B57" s="46" t="s">
        <v>157</v>
      </c>
      <c r="C57" s="37" t="s">
        <v>158</v>
      </c>
      <c r="D57" s="44" t="s">
        <v>138</v>
      </c>
      <c r="E57" s="44">
        <v>2018</v>
      </c>
      <c r="F57" s="44">
        <f t="shared" ref="F57:F65" si="27">G57</f>
        <v>2019</v>
      </c>
      <c r="G57" s="44">
        <v>2019</v>
      </c>
      <c r="H57" s="24">
        <f t="shared" ref="H57:H65" si="28">I57</f>
        <v>0.11501162008476637</v>
      </c>
      <c r="I57" s="11">
        <f>[2]Лист1!$K59/1.18</f>
        <v>0.11501162008476637</v>
      </c>
      <c r="J57" s="11">
        <v>0.15176329999999999</v>
      </c>
      <c r="K57" s="24">
        <f t="shared" ref="K57:K65" si="29">P57</f>
        <v>1.1264333213559323</v>
      </c>
      <c r="L57" s="24">
        <f t="shared" si="26"/>
        <v>0.15176329999999999</v>
      </c>
      <c r="M57" s="24">
        <f t="shared" si="26"/>
        <v>0.19144892135593228</v>
      </c>
      <c r="N57" s="24">
        <f t="shared" si="26"/>
        <v>0.7832211</v>
      </c>
      <c r="O57" s="24">
        <v>0</v>
      </c>
      <c r="P57" s="11">
        <f>[2]Лист1!$U59/1.18</f>
        <v>1.1264333213559323</v>
      </c>
      <c r="Q57" s="11">
        <f t="shared" ref="Q57:Q65" si="30">1.517633/10</f>
        <v>0.15176329999999999</v>
      </c>
      <c r="R57" s="11">
        <f t="shared" ref="R57:R65" si="31">P57-Q57-S57</f>
        <v>0.19144892135593228</v>
      </c>
      <c r="S57" s="11">
        <v>0.7832211</v>
      </c>
      <c r="T57" s="11">
        <v>0</v>
      </c>
      <c r="U57" s="24">
        <f t="shared" ref="U57:U65" si="32">Y57</f>
        <v>0.11501162008476637</v>
      </c>
      <c r="V57" s="24">
        <f t="shared" ref="V57:V65" si="33">Z57</f>
        <v>1.1264333213559323</v>
      </c>
      <c r="W57" s="11"/>
      <c r="X57" s="11"/>
      <c r="Y57" s="11">
        <v>0.11501162008476637</v>
      </c>
      <c r="Z57" s="11">
        <f t="shared" ref="Z57:Z65" si="34">P57</f>
        <v>1.1264333213559323</v>
      </c>
      <c r="AA57" s="11">
        <f t="shared" ref="AA57:AA65" si="35">AB57</f>
        <v>0.97467002135593217</v>
      </c>
      <c r="AB57" s="11">
        <v>0.97467002135593217</v>
      </c>
      <c r="AC57" s="1"/>
      <c r="AD57" s="1"/>
      <c r="AE57" s="1"/>
      <c r="AF57" s="1"/>
      <c r="AG57" s="1"/>
      <c r="AH57" s="1"/>
      <c r="AI57" s="1"/>
      <c r="AJ57" s="1"/>
      <c r="AK57" s="46"/>
    </row>
    <row r="58" spans="1:38" x14ac:dyDescent="0.25">
      <c r="A58" s="45" t="s">
        <v>159</v>
      </c>
      <c r="B58" s="46" t="s">
        <v>160</v>
      </c>
      <c r="C58" s="37" t="s">
        <v>161</v>
      </c>
      <c r="D58" s="44" t="s">
        <v>138</v>
      </c>
      <c r="E58" s="44">
        <v>2018</v>
      </c>
      <c r="F58" s="44">
        <f t="shared" si="27"/>
        <v>2019</v>
      </c>
      <c r="G58" s="44">
        <v>2019</v>
      </c>
      <c r="H58" s="24">
        <f t="shared" si="28"/>
        <v>0.11887977086911983</v>
      </c>
      <c r="I58" s="11">
        <f>[2]Лист1!$K60/1.18</f>
        <v>0.11887977086911983</v>
      </c>
      <c r="J58" s="11">
        <v>0.15176329999999999</v>
      </c>
      <c r="K58" s="24">
        <f t="shared" si="29"/>
        <v>1.1696135441864408</v>
      </c>
      <c r="L58" s="24">
        <f t="shared" si="26"/>
        <v>0.15176329999999999</v>
      </c>
      <c r="M58" s="24">
        <f t="shared" si="26"/>
        <v>0.23027195418644075</v>
      </c>
      <c r="N58" s="24">
        <f t="shared" si="26"/>
        <v>0.78757829000000001</v>
      </c>
      <c r="O58" s="24">
        <v>0</v>
      </c>
      <c r="P58" s="11">
        <f>[2]Лист1!$U60/1.18</f>
        <v>1.1696135441864408</v>
      </c>
      <c r="Q58" s="11">
        <f t="shared" si="30"/>
        <v>0.15176329999999999</v>
      </c>
      <c r="R58" s="11">
        <f t="shared" si="31"/>
        <v>0.23027195418644075</v>
      </c>
      <c r="S58" s="11">
        <v>0.78757829000000001</v>
      </c>
      <c r="T58" s="11">
        <v>0</v>
      </c>
      <c r="U58" s="24">
        <f t="shared" si="32"/>
        <v>0.11887977086911983</v>
      </c>
      <c r="V58" s="24">
        <f t="shared" si="33"/>
        <v>1.1696135441864408</v>
      </c>
      <c r="W58" s="11"/>
      <c r="X58" s="11"/>
      <c r="Y58" s="11">
        <v>0.11887977086911983</v>
      </c>
      <c r="Z58" s="11">
        <f t="shared" si="34"/>
        <v>1.1696135441864408</v>
      </c>
      <c r="AA58" s="11">
        <f t="shared" si="35"/>
        <v>1.0178502441864408</v>
      </c>
      <c r="AB58" s="11">
        <v>1.0178502441864408</v>
      </c>
      <c r="AC58" s="1"/>
      <c r="AD58" s="1"/>
      <c r="AE58" s="1"/>
      <c r="AF58" s="1"/>
      <c r="AG58" s="1"/>
      <c r="AH58" s="1"/>
      <c r="AI58" s="1"/>
      <c r="AJ58" s="1"/>
      <c r="AK58" s="46"/>
    </row>
    <row r="59" spans="1:38" x14ac:dyDescent="0.25">
      <c r="A59" s="45" t="s">
        <v>162</v>
      </c>
      <c r="B59" s="46" t="s">
        <v>163</v>
      </c>
      <c r="C59" s="37" t="s">
        <v>164</v>
      </c>
      <c r="D59" s="44" t="s">
        <v>137</v>
      </c>
      <c r="E59" s="44">
        <v>2015</v>
      </c>
      <c r="F59" s="44">
        <f t="shared" si="27"/>
        <v>2019</v>
      </c>
      <c r="G59" s="44">
        <v>2019</v>
      </c>
      <c r="H59" s="24">
        <f t="shared" si="28"/>
        <v>0.18386641445810278</v>
      </c>
      <c r="I59" s="11">
        <f>[2]Лист1!$K61/1.18</f>
        <v>0.18386641445810278</v>
      </c>
      <c r="J59" s="11">
        <v>0.15176329999999999</v>
      </c>
      <c r="K59" s="24">
        <f t="shared" si="29"/>
        <v>2.0043902053389835</v>
      </c>
      <c r="L59" s="24">
        <f t="shared" si="26"/>
        <v>0.15176329999999999</v>
      </c>
      <c r="M59" s="24">
        <f t="shared" si="26"/>
        <v>0.52704246533898336</v>
      </c>
      <c r="N59" s="24">
        <f t="shared" si="26"/>
        <v>1.3255844400000001</v>
      </c>
      <c r="O59" s="24">
        <v>0</v>
      </c>
      <c r="P59" s="11">
        <f>[2]Лист1!$U61/1.18</f>
        <v>2.0043902053389835</v>
      </c>
      <c r="Q59" s="11">
        <f t="shared" si="30"/>
        <v>0.15176329999999999</v>
      </c>
      <c r="R59" s="11">
        <f t="shared" si="31"/>
        <v>0.52704246533898336</v>
      </c>
      <c r="S59" s="11">
        <v>1.3255844400000001</v>
      </c>
      <c r="T59" s="11">
        <v>0</v>
      </c>
      <c r="U59" s="24">
        <f t="shared" si="32"/>
        <v>0.18386641445810278</v>
      </c>
      <c r="V59" s="24">
        <f t="shared" si="33"/>
        <v>2.0043902053389835</v>
      </c>
      <c r="W59" s="11"/>
      <c r="X59" s="11"/>
      <c r="Y59" s="11">
        <v>0.18386641445810278</v>
      </c>
      <c r="Z59" s="11">
        <f t="shared" si="34"/>
        <v>2.0043902053389835</v>
      </c>
      <c r="AA59" s="11">
        <f t="shared" si="35"/>
        <v>1.8526269053389832</v>
      </c>
      <c r="AB59" s="11">
        <v>1.8526269053389832</v>
      </c>
      <c r="AC59" s="1"/>
      <c r="AD59" s="1"/>
      <c r="AE59" s="1"/>
      <c r="AF59" s="1"/>
      <c r="AG59" s="1"/>
      <c r="AH59" s="1"/>
      <c r="AI59" s="1"/>
      <c r="AJ59" s="1"/>
      <c r="AK59" s="46"/>
    </row>
    <row r="60" spans="1:38" x14ac:dyDescent="0.25">
      <c r="A60" s="45" t="s">
        <v>165</v>
      </c>
      <c r="B60" s="46" t="s">
        <v>166</v>
      </c>
      <c r="C60" s="37" t="s">
        <v>167</v>
      </c>
      <c r="D60" s="44" t="s">
        <v>138</v>
      </c>
      <c r="E60" s="44">
        <v>2018</v>
      </c>
      <c r="F60" s="44">
        <f t="shared" si="27"/>
        <v>2019</v>
      </c>
      <c r="G60" s="44">
        <v>2019</v>
      </c>
      <c r="H60" s="24">
        <f t="shared" si="28"/>
        <v>0.21401677499661023</v>
      </c>
      <c r="I60" s="11">
        <f>[2]Лист1!$K62/1.18</f>
        <v>0.21401677499661023</v>
      </c>
      <c r="J60" s="11">
        <v>0.15176329999999999</v>
      </c>
      <c r="K60" s="24">
        <f t="shared" si="29"/>
        <v>2.4235238525000002</v>
      </c>
      <c r="L60" s="24">
        <f t="shared" si="26"/>
        <v>0.15176329999999999</v>
      </c>
      <c r="M60" s="24">
        <f t="shared" si="26"/>
        <v>0.54095731250000045</v>
      </c>
      <c r="N60" s="24">
        <f t="shared" si="26"/>
        <v>1.73080324</v>
      </c>
      <c r="O60" s="24">
        <v>0</v>
      </c>
      <c r="P60" s="11">
        <f>[2]Лист1!$U62/1.18</f>
        <v>2.4235238525000002</v>
      </c>
      <c r="Q60" s="11">
        <f t="shared" si="30"/>
        <v>0.15176329999999999</v>
      </c>
      <c r="R60" s="11">
        <f t="shared" si="31"/>
        <v>0.54095731250000045</v>
      </c>
      <c r="S60" s="11">
        <v>1.73080324</v>
      </c>
      <c r="T60" s="11">
        <v>0</v>
      </c>
      <c r="U60" s="24">
        <f t="shared" si="32"/>
        <v>0.21401677499661023</v>
      </c>
      <c r="V60" s="24">
        <f t="shared" si="33"/>
        <v>2.4235238525000002</v>
      </c>
      <c r="W60" s="11"/>
      <c r="X60" s="11"/>
      <c r="Y60" s="11">
        <v>0.21401677499661023</v>
      </c>
      <c r="Z60" s="11">
        <f t="shared" si="34"/>
        <v>2.4235238525000002</v>
      </c>
      <c r="AA60" s="11">
        <f t="shared" si="35"/>
        <v>2.2717605525</v>
      </c>
      <c r="AB60" s="11">
        <v>2.2717605525</v>
      </c>
      <c r="AC60" s="1"/>
      <c r="AD60" s="1"/>
      <c r="AE60" s="1"/>
      <c r="AF60" s="1"/>
      <c r="AG60" s="1"/>
      <c r="AH60" s="1"/>
      <c r="AI60" s="1"/>
      <c r="AJ60" s="1"/>
      <c r="AK60" s="46"/>
    </row>
    <row r="61" spans="1:38" x14ac:dyDescent="0.25">
      <c r="A61" s="45" t="s">
        <v>168</v>
      </c>
      <c r="B61" s="46" t="s">
        <v>169</v>
      </c>
      <c r="C61" s="37" t="s">
        <v>170</v>
      </c>
      <c r="D61" s="44" t="s">
        <v>138</v>
      </c>
      <c r="E61" s="44">
        <v>2018</v>
      </c>
      <c r="F61" s="44">
        <f t="shared" si="27"/>
        <v>2019</v>
      </c>
      <c r="G61" s="44">
        <v>2019</v>
      </c>
      <c r="H61" s="24">
        <f t="shared" si="28"/>
        <v>0.13559929798145978</v>
      </c>
      <c r="I61" s="11">
        <f>[2]Лист1!$K63/1.18</f>
        <v>0.13559929798145978</v>
      </c>
      <c r="J61" s="11">
        <v>0.15176329999999999</v>
      </c>
      <c r="K61" s="24">
        <f t="shared" si="29"/>
        <v>1.3293338812288136</v>
      </c>
      <c r="L61" s="24">
        <f t="shared" si="26"/>
        <v>0.15176329999999999</v>
      </c>
      <c r="M61" s="24">
        <f t="shared" si="26"/>
        <v>0.37162676122881355</v>
      </c>
      <c r="N61" s="24">
        <f t="shared" si="26"/>
        <v>0.80594381999999998</v>
      </c>
      <c r="O61" s="24">
        <v>0</v>
      </c>
      <c r="P61" s="11">
        <f>[2]Лист1!$U63/1.18</f>
        <v>1.3293338812288136</v>
      </c>
      <c r="Q61" s="11">
        <f t="shared" si="30"/>
        <v>0.15176329999999999</v>
      </c>
      <c r="R61" s="11">
        <f t="shared" si="31"/>
        <v>0.37162676122881355</v>
      </c>
      <c r="S61" s="11">
        <v>0.80594381999999998</v>
      </c>
      <c r="T61" s="11">
        <v>0</v>
      </c>
      <c r="U61" s="24">
        <f t="shared" si="32"/>
        <v>0.13559929798145978</v>
      </c>
      <c r="V61" s="24">
        <f t="shared" si="33"/>
        <v>1.3293338812288136</v>
      </c>
      <c r="W61" s="11"/>
      <c r="X61" s="11"/>
      <c r="Y61" s="11">
        <v>0.13559929798145978</v>
      </c>
      <c r="Z61" s="11">
        <f t="shared" si="34"/>
        <v>1.3293338812288136</v>
      </c>
      <c r="AA61" s="11">
        <f t="shared" si="35"/>
        <v>1.1775705812288135</v>
      </c>
      <c r="AB61" s="11">
        <v>1.1775705812288135</v>
      </c>
      <c r="AC61" s="1"/>
      <c r="AD61" s="1"/>
      <c r="AE61" s="1"/>
      <c r="AF61" s="1"/>
      <c r="AG61" s="1"/>
      <c r="AH61" s="1"/>
      <c r="AI61" s="1"/>
      <c r="AJ61" s="1"/>
      <c r="AK61" s="46"/>
    </row>
    <row r="62" spans="1:38" x14ac:dyDescent="0.25">
      <c r="A62" s="45" t="s">
        <v>171</v>
      </c>
      <c r="B62" s="46" t="s">
        <v>172</v>
      </c>
      <c r="C62" s="37" t="s">
        <v>173</v>
      </c>
      <c r="D62" s="44" t="s">
        <v>138</v>
      </c>
      <c r="E62" s="44">
        <v>2018</v>
      </c>
      <c r="F62" s="44">
        <f t="shared" si="27"/>
        <v>2019</v>
      </c>
      <c r="G62" s="44">
        <v>2019</v>
      </c>
      <c r="H62" s="24">
        <f t="shared" si="28"/>
        <v>0.18210004928531762</v>
      </c>
      <c r="I62" s="11">
        <f>[2]Лист1!$K64/1.18</f>
        <v>0.18210004928531762</v>
      </c>
      <c r="J62" s="11">
        <v>0.15176329999999999</v>
      </c>
      <c r="K62" s="24">
        <f t="shared" si="29"/>
        <v>1.993763806822034</v>
      </c>
      <c r="L62" s="24">
        <f t="shared" si="26"/>
        <v>0.15176329999999999</v>
      </c>
      <c r="M62" s="24">
        <f t="shared" si="26"/>
        <v>0.49531999682203387</v>
      </c>
      <c r="N62" s="24">
        <f t="shared" si="26"/>
        <v>1.3466805100000001</v>
      </c>
      <c r="O62" s="24">
        <v>0</v>
      </c>
      <c r="P62" s="11">
        <f>[3]Лист1!$U$64/1.18</f>
        <v>1.993763806822034</v>
      </c>
      <c r="Q62" s="11">
        <f t="shared" si="30"/>
        <v>0.15176329999999999</v>
      </c>
      <c r="R62" s="11">
        <f t="shared" si="31"/>
        <v>0.49531999682203387</v>
      </c>
      <c r="S62" s="11">
        <v>1.3466805100000001</v>
      </c>
      <c r="T62" s="11">
        <v>0</v>
      </c>
      <c r="U62" s="24">
        <f t="shared" si="32"/>
        <v>0.18210004928531762</v>
      </c>
      <c r="V62" s="24">
        <f t="shared" si="33"/>
        <v>1.993763806822034</v>
      </c>
      <c r="W62" s="11"/>
      <c r="X62" s="11"/>
      <c r="Y62" s="11">
        <v>0.18210004928531762</v>
      </c>
      <c r="Z62" s="11">
        <f t="shared" si="34"/>
        <v>1.993763806822034</v>
      </c>
      <c r="AA62" s="11">
        <f t="shared" si="35"/>
        <v>1.842000506822034</v>
      </c>
      <c r="AB62" s="11">
        <v>1.842000506822034</v>
      </c>
      <c r="AC62" s="1"/>
      <c r="AD62" s="1"/>
      <c r="AE62" s="1"/>
      <c r="AF62" s="1"/>
      <c r="AG62" s="1"/>
      <c r="AH62" s="1"/>
      <c r="AI62" s="1"/>
      <c r="AJ62" s="1"/>
      <c r="AK62" s="46"/>
    </row>
    <row r="63" spans="1:38" x14ac:dyDescent="0.25">
      <c r="A63" s="45" t="s">
        <v>174</v>
      </c>
      <c r="B63" s="46" t="s">
        <v>175</v>
      </c>
      <c r="C63" s="37" t="s">
        <v>176</v>
      </c>
      <c r="D63" s="44" t="s">
        <v>138</v>
      </c>
      <c r="E63" s="44">
        <v>2018</v>
      </c>
      <c r="F63" s="44">
        <f t="shared" si="27"/>
        <v>2019</v>
      </c>
      <c r="G63" s="44">
        <v>2019</v>
      </c>
      <c r="H63" s="24">
        <f t="shared" si="28"/>
        <v>0.12226394533567488</v>
      </c>
      <c r="I63" s="11">
        <f>[2]Лист1!$K65/1.18</f>
        <v>0.12226394533567488</v>
      </c>
      <c r="J63" s="11">
        <v>0.15176329999999999</v>
      </c>
      <c r="K63" s="24">
        <f t="shared" si="29"/>
        <v>1.2057258836864406</v>
      </c>
      <c r="L63" s="24">
        <f t="shared" si="26"/>
        <v>0.15176329999999999</v>
      </c>
      <c r="M63" s="24">
        <f t="shared" si="26"/>
        <v>0.23902344368644057</v>
      </c>
      <c r="N63" s="24">
        <f t="shared" si="26"/>
        <v>0.81493914000000001</v>
      </c>
      <c r="O63" s="24">
        <v>0</v>
      </c>
      <c r="P63" s="11">
        <f>[3]Лист1!$U$65/1.18</f>
        <v>1.2057258836864406</v>
      </c>
      <c r="Q63" s="11">
        <f t="shared" si="30"/>
        <v>0.15176329999999999</v>
      </c>
      <c r="R63" s="11">
        <f t="shared" si="31"/>
        <v>0.23902344368644057</v>
      </c>
      <c r="S63" s="11">
        <v>0.81493914000000001</v>
      </c>
      <c r="T63" s="11">
        <v>0</v>
      </c>
      <c r="U63" s="24">
        <f t="shared" si="32"/>
        <v>0.12226394533567488</v>
      </c>
      <c r="V63" s="24">
        <f t="shared" si="33"/>
        <v>1.2057258836864406</v>
      </c>
      <c r="W63" s="11"/>
      <c r="X63" s="11"/>
      <c r="Y63" s="11">
        <v>0.12226394533567488</v>
      </c>
      <c r="Z63" s="11">
        <f t="shared" si="34"/>
        <v>1.2057258836864406</v>
      </c>
      <c r="AA63" s="11">
        <f t="shared" si="35"/>
        <v>1.0539625836864406</v>
      </c>
      <c r="AB63" s="11">
        <v>1.0539625836864406</v>
      </c>
      <c r="AC63" s="1"/>
      <c r="AD63" s="1"/>
      <c r="AE63" s="1"/>
      <c r="AF63" s="1"/>
      <c r="AG63" s="1"/>
      <c r="AH63" s="1"/>
      <c r="AI63" s="1"/>
      <c r="AJ63" s="1"/>
      <c r="AK63" s="46"/>
    </row>
    <row r="64" spans="1:38" x14ac:dyDescent="0.25">
      <c r="A64" s="45" t="s">
        <v>177</v>
      </c>
      <c r="B64" s="46" t="s">
        <v>178</v>
      </c>
      <c r="C64" s="37" t="s">
        <v>179</v>
      </c>
      <c r="D64" s="44" t="s">
        <v>138</v>
      </c>
      <c r="E64" s="44">
        <v>2018</v>
      </c>
      <c r="F64" s="44">
        <f t="shared" si="27"/>
        <v>2019</v>
      </c>
      <c r="G64" s="44">
        <v>2019</v>
      </c>
      <c r="H64" s="24">
        <f t="shared" si="28"/>
        <v>0.17237476390392659</v>
      </c>
      <c r="I64" s="11">
        <f>[2]Лист1!$K66/1.18</f>
        <v>0.17237476390392659</v>
      </c>
      <c r="J64" s="11">
        <v>0.15176329999999999</v>
      </c>
      <c r="K64" s="24">
        <f t="shared" si="29"/>
        <v>1.8779072944491524</v>
      </c>
      <c r="L64" s="24">
        <f t="shared" si="26"/>
        <v>0.15176329999999999</v>
      </c>
      <c r="M64" s="24">
        <f t="shared" si="26"/>
        <v>0.44064659444915244</v>
      </c>
      <c r="N64" s="24">
        <f t="shared" si="26"/>
        <v>1.2854973999999999</v>
      </c>
      <c r="O64" s="24">
        <v>0</v>
      </c>
      <c r="P64" s="11">
        <f>[2]Лист1!$U66/1.18</f>
        <v>1.8779072944491524</v>
      </c>
      <c r="Q64" s="11">
        <f t="shared" si="30"/>
        <v>0.15176329999999999</v>
      </c>
      <c r="R64" s="11">
        <f t="shared" si="31"/>
        <v>0.44064659444915244</v>
      </c>
      <c r="S64" s="11">
        <v>1.2854973999999999</v>
      </c>
      <c r="T64" s="11">
        <v>0</v>
      </c>
      <c r="U64" s="24">
        <f t="shared" si="32"/>
        <v>0.17237476390392659</v>
      </c>
      <c r="V64" s="24">
        <f t="shared" si="33"/>
        <v>1.8779072944491524</v>
      </c>
      <c r="W64" s="11"/>
      <c r="X64" s="11"/>
      <c r="Y64" s="11">
        <v>0.17237476390392659</v>
      </c>
      <c r="Z64" s="11">
        <f t="shared" si="34"/>
        <v>1.8779072944491524</v>
      </c>
      <c r="AA64" s="11">
        <f t="shared" si="35"/>
        <v>1.7261439944491523</v>
      </c>
      <c r="AB64" s="11">
        <v>1.7261439944491523</v>
      </c>
      <c r="AC64" s="1"/>
      <c r="AD64" s="1"/>
      <c r="AE64" s="1"/>
      <c r="AF64" s="1"/>
      <c r="AG64" s="1"/>
      <c r="AH64" s="1"/>
      <c r="AI64" s="1"/>
      <c r="AJ64" s="1"/>
      <c r="AK64" s="46"/>
    </row>
    <row r="65" spans="1:37" x14ac:dyDescent="0.25">
      <c r="A65" s="45" t="s">
        <v>180</v>
      </c>
      <c r="B65" s="46" t="s">
        <v>181</v>
      </c>
      <c r="C65" s="37" t="s">
        <v>182</v>
      </c>
      <c r="D65" s="44" t="s">
        <v>138</v>
      </c>
      <c r="E65" s="44">
        <v>2018</v>
      </c>
      <c r="F65" s="44">
        <f t="shared" si="27"/>
        <v>2019</v>
      </c>
      <c r="G65" s="44">
        <v>2019</v>
      </c>
      <c r="H65" s="24">
        <f t="shared" si="28"/>
        <v>0.19516313727911985</v>
      </c>
      <c r="I65" s="11">
        <f>[2]Лист1!$K67/1.18</f>
        <v>0.19516313727911985</v>
      </c>
      <c r="J65" s="11">
        <v>0.15176329999999999</v>
      </c>
      <c r="K65" s="24">
        <f t="shared" si="29"/>
        <v>2.1043624232203388</v>
      </c>
      <c r="L65" s="24">
        <f t="shared" si="26"/>
        <v>0.15176329999999999</v>
      </c>
      <c r="M65" s="24">
        <f t="shared" si="26"/>
        <v>0.64703996322033874</v>
      </c>
      <c r="N65" s="24">
        <f t="shared" si="26"/>
        <v>1.3055591600000001</v>
      </c>
      <c r="O65" s="24">
        <v>0</v>
      </c>
      <c r="P65" s="11">
        <f>[2]Лист1!$U67/1.18</f>
        <v>2.1043624232203388</v>
      </c>
      <c r="Q65" s="11">
        <f t="shared" si="30"/>
        <v>0.15176329999999999</v>
      </c>
      <c r="R65" s="11">
        <f t="shared" si="31"/>
        <v>0.64703996322033874</v>
      </c>
      <c r="S65" s="11">
        <v>1.3055591600000001</v>
      </c>
      <c r="T65" s="11">
        <v>0</v>
      </c>
      <c r="U65" s="24">
        <f t="shared" si="32"/>
        <v>0.19516313727911985</v>
      </c>
      <c r="V65" s="24">
        <f t="shared" si="33"/>
        <v>2.1043624232203388</v>
      </c>
      <c r="W65" s="11"/>
      <c r="X65" s="11"/>
      <c r="Y65" s="11">
        <v>0.19516313727911985</v>
      </c>
      <c r="Z65" s="11">
        <f t="shared" si="34"/>
        <v>2.1043624232203388</v>
      </c>
      <c r="AA65" s="11">
        <f t="shared" si="35"/>
        <v>1.9525991232203388</v>
      </c>
      <c r="AB65" s="11">
        <v>1.9525991232203388</v>
      </c>
      <c r="AC65" s="1"/>
      <c r="AD65" s="1"/>
      <c r="AE65" s="1"/>
      <c r="AF65" s="1"/>
      <c r="AG65" s="1"/>
      <c r="AH65" s="1"/>
      <c r="AI65" s="1"/>
      <c r="AJ65" s="1"/>
      <c r="AK65" s="46"/>
    </row>
    <row r="66" spans="1:37" ht="31.5" x14ac:dyDescent="0.25">
      <c r="A66" s="42" t="s">
        <v>85</v>
      </c>
      <c r="B66" s="43" t="s">
        <v>86</v>
      </c>
      <c r="C66" s="44" t="s">
        <v>127</v>
      </c>
      <c r="D66" s="44" t="s">
        <v>127</v>
      </c>
      <c r="E66" s="44" t="s">
        <v>127</v>
      </c>
      <c r="F66" s="44" t="s">
        <v>127</v>
      </c>
      <c r="G66" s="44" t="s">
        <v>127</v>
      </c>
      <c r="H66" s="24">
        <v>0</v>
      </c>
      <c r="I66" s="24">
        <v>0</v>
      </c>
      <c r="J66" s="24">
        <v>0</v>
      </c>
      <c r="K66" s="24">
        <f>K68</f>
        <v>0</v>
      </c>
      <c r="L66" s="24">
        <f t="shared" ref="L66:AJ66" si="36">L68</f>
        <v>0</v>
      </c>
      <c r="M66" s="24">
        <f t="shared" si="36"/>
        <v>0</v>
      </c>
      <c r="N66" s="24">
        <f t="shared" si="36"/>
        <v>0</v>
      </c>
      <c r="O66" s="24">
        <f t="shared" si="36"/>
        <v>0</v>
      </c>
      <c r="P66" s="24">
        <f t="shared" si="36"/>
        <v>1.8255536999999999</v>
      </c>
      <c r="Q66" s="24">
        <f t="shared" si="36"/>
        <v>0</v>
      </c>
      <c r="R66" s="24">
        <f t="shared" si="36"/>
        <v>0.45220423999999992</v>
      </c>
      <c r="S66" s="24">
        <f t="shared" si="36"/>
        <v>1.37334946</v>
      </c>
      <c r="T66" s="24">
        <f t="shared" si="36"/>
        <v>0</v>
      </c>
      <c r="U66" s="24">
        <f t="shared" si="36"/>
        <v>0</v>
      </c>
      <c r="V66" s="24">
        <f t="shared" si="36"/>
        <v>0</v>
      </c>
      <c r="W66" s="24">
        <f t="shared" si="36"/>
        <v>0</v>
      </c>
      <c r="X66" s="24">
        <f t="shared" si="36"/>
        <v>0</v>
      </c>
      <c r="Y66" s="24">
        <f t="shared" si="36"/>
        <v>0.21471000000000001</v>
      </c>
      <c r="Z66" s="24">
        <f t="shared" si="36"/>
        <v>1.8255536999999999</v>
      </c>
      <c r="AA66" s="11">
        <v>0</v>
      </c>
      <c r="AB66" s="24">
        <f t="shared" si="36"/>
        <v>1.8255536999999999</v>
      </c>
      <c r="AC66" s="24" t="str">
        <f t="shared" si="36"/>
        <v>нд</v>
      </c>
      <c r="AD66" s="24" t="str">
        <f t="shared" si="36"/>
        <v>нд</v>
      </c>
      <c r="AE66" s="24" t="str">
        <f t="shared" si="36"/>
        <v>нд</v>
      </c>
      <c r="AF66" s="24" t="str">
        <f t="shared" si="36"/>
        <v>нд</v>
      </c>
      <c r="AG66" s="24" t="str">
        <f t="shared" si="36"/>
        <v>нд</v>
      </c>
      <c r="AH66" s="24" t="str">
        <f t="shared" si="36"/>
        <v>нд</v>
      </c>
      <c r="AI66" s="24" t="str">
        <f t="shared" si="36"/>
        <v>нд</v>
      </c>
      <c r="AJ66" s="24" t="str">
        <f t="shared" si="36"/>
        <v>нд</v>
      </c>
      <c r="AK66" s="44" t="s">
        <v>127</v>
      </c>
    </row>
    <row r="67" spans="1:37" x14ac:dyDescent="0.25">
      <c r="A67" s="42" t="s">
        <v>87</v>
      </c>
      <c r="B67" s="43" t="s">
        <v>88</v>
      </c>
      <c r="C67" s="44" t="s">
        <v>127</v>
      </c>
      <c r="D67" s="44" t="s">
        <v>127</v>
      </c>
      <c r="E67" s="44" t="s">
        <v>127</v>
      </c>
      <c r="F67" s="44" t="s">
        <v>127</v>
      </c>
      <c r="G67" s="44" t="s">
        <v>127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44" t="s">
        <v>127</v>
      </c>
      <c r="AD67" s="44" t="s">
        <v>127</v>
      </c>
      <c r="AE67" s="44" t="s">
        <v>127</v>
      </c>
      <c r="AF67" s="44" t="s">
        <v>127</v>
      </c>
      <c r="AG67" s="44" t="s">
        <v>127</v>
      </c>
      <c r="AH67" s="44" t="s">
        <v>127</v>
      </c>
      <c r="AI67" s="44" t="s">
        <v>127</v>
      </c>
      <c r="AJ67" s="44" t="s">
        <v>127</v>
      </c>
      <c r="AK67" s="44" t="s">
        <v>127</v>
      </c>
    </row>
    <row r="68" spans="1:37" ht="31.5" x14ac:dyDescent="0.25">
      <c r="A68" s="42" t="s">
        <v>89</v>
      </c>
      <c r="B68" s="43" t="s">
        <v>90</v>
      </c>
      <c r="C68" s="44" t="s">
        <v>127</v>
      </c>
      <c r="D68" s="44" t="s">
        <v>127</v>
      </c>
      <c r="E68" s="44" t="s">
        <v>127</v>
      </c>
      <c r="F68" s="44" t="s">
        <v>127</v>
      </c>
      <c r="G68" s="44" t="s">
        <v>127</v>
      </c>
      <c r="H68" s="24">
        <v>0</v>
      </c>
      <c r="I68" s="24">
        <v>0</v>
      </c>
      <c r="J68" s="24">
        <v>0</v>
      </c>
      <c r="K68" s="24">
        <f>K69</f>
        <v>0</v>
      </c>
      <c r="L68" s="24">
        <f t="shared" ref="L68:AB68" si="37">L69</f>
        <v>0</v>
      </c>
      <c r="M68" s="24">
        <f t="shared" si="37"/>
        <v>0</v>
      </c>
      <c r="N68" s="24">
        <f t="shared" si="37"/>
        <v>0</v>
      </c>
      <c r="O68" s="24">
        <f t="shared" si="37"/>
        <v>0</v>
      </c>
      <c r="P68" s="24">
        <f t="shared" si="37"/>
        <v>1.8255536999999999</v>
      </c>
      <c r="Q68" s="24">
        <f t="shared" si="37"/>
        <v>0</v>
      </c>
      <c r="R68" s="24">
        <f t="shared" si="37"/>
        <v>0.45220423999999992</v>
      </c>
      <c r="S68" s="24">
        <f t="shared" si="37"/>
        <v>1.37334946</v>
      </c>
      <c r="T68" s="24">
        <f t="shared" si="37"/>
        <v>0</v>
      </c>
      <c r="U68" s="24">
        <f t="shared" si="37"/>
        <v>0</v>
      </c>
      <c r="V68" s="24">
        <f t="shared" si="37"/>
        <v>0</v>
      </c>
      <c r="W68" s="24">
        <f t="shared" si="37"/>
        <v>0</v>
      </c>
      <c r="X68" s="24">
        <f t="shared" si="37"/>
        <v>0</v>
      </c>
      <c r="Y68" s="24">
        <f t="shared" si="37"/>
        <v>0.21471000000000001</v>
      </c>
      <c r="Z68" s="24">
        <f t="shared" si="37"/>
        <v>1.8255536999999999</v>
      </c>
      <c r="AA68" s="24">
        <f t="shared" si="37"/>
        <v>0</v>
      </c>
      <c r="AB68" s="24">
        <f t="shared" si="37"/>
        <v>1.8255536999999999</v>
      </c>
      <c r="AC68" s="44" t="s">
        <v>127</v>
      </c>
      <c r="AD68" s="44" t="s">
        <v>127</v>
      </c>
      <c r="AE68" s="44" t="s">
        <v>127</v>
      </c>
      <c r="AF68" s="44" t="s">
        <v>127</v>
      </c>
      <c r="AG68" s="44" t="s">
        <v>127</v>
      </c>
      <c r="AH68" s="44" t="s">
        <v>127</v>
      </c>
      <c r="AI68" s="44" t="s">
        <v>127</v>
      </c>
      <c r="AJ68" s="44" t="s">
        <v>127</v>
      </c>
      <c r="AK68" s="44" t="s">
        <v>127</v>
      </c>
    </row>
    <row r="69" spans="1:37" ht="31.5" x14ac:dyDescent="0.25">
      <c r="A69" s="45" t="s">
        <v>203</v>
      </c>
      <c r="B69" s="46" t="s">
        <v>204</v>
      </c>
      <c r="C69" s="53" t="s">
        <v>205</v>
      </c>
      <c r="D69" s="44" t="s">
        <v>138</v>
      </c>
      <c r="E69" s="44">
        <v>2019</v>
      </c>
      <c r="F69" s="44" t="s">
        <v>127</v>
      </c>
      <c r="G69" s="44">
        <v>2019</v>
      </c>
      <c r="H69" s="24">
        <v>0</v>
      </c>
      <c r="I69" s="24">
        <v>1.8255536999999999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f>Q69+R69+S69+T69</f>
        <v>1.8255536999999999</v>
      </c>
      <c r="Q69" s="24">
        <v>0</v>
      </c>
      <c r="R69" s="24">
        <f>1.8255537-S69</f>
        <v>0.45220423999999992</v>
      </c>
      <c r="S69" s="24">
        <f>1.29872884+0.07462062</f>
        <v>1.37334946</v>
      </c>
      <c r="T69" s="24">
        <v>0</v>
      </c>
      <c r="U69" s="24">
        <v>0</v>
      </c>
      <c r="V69" s="24">
        <v>0</v>
      </c>
      <c r="W69" s="24"/>
      <c r="X69" s="24"/>
      <c r="Y69" s="24">
        <v>0.21471000000000001</v>
      </c>
      <c r="Z69" s="24">
        <f>P69</f>
        <v>1.8255536999999999</v>
      </c>
      <c r="AA69" s="24">
        <v>0</v>
      </c>
      <c r="AB69" s="24">
        <f>Z69</f>
        <v>1.8255536999999999</v>
      </c>
      <c r="AC69" s="44"/>
      <c r="AD69" s="44"/>
      <c r="AE69" s="44"/>
      <c r="AF69" s="44"/>
      <c r="AG69" s="44"/>
      <c r="AH69" s="44"/>
      <c r="AI69" s="44"/>
      <c r="AJ69" s="44"/>
      <c r="AK69" s="47" t="s">
        <v>208</v>
      </c>
    </row>
    <row r="70" spans="1:37" ht="31.5" hidden="1" x14ac:dyDescent="0.25">
      <c r="A70" s="42" t="s">
        <v>91</v>
      </c>
      <c r="B70" s="43" t="s">
        <v>92</v>
      </c>
      <c r="C70" s="44" t="s">
        <v>127</v>
      </c>
      <c r="D70" s="44" t="s">
        <v>127</v>
      </c>
      <c r="E70" s="44" t="s">
        <v>127</v>
      </c>
      <c r="F70" s="44" t="s">
        <v>127</v>
      </c>
      <c r="G70" s="44" t="s">
        <v>127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44" t="s">
        <v>127</v>
      </c>
      <c r="AD70" s="44" t="s">
        <v>127</v>
      </c>
      <c r="AE70" s="44" t="s">
        <v>127</v>
      </c>
      <c r="AF70" s="44" t="s">
        <v>127</v>
      </c>
      <c r="AG70" s="44" t="s">
        <v>127</v>
      </c>
      <c r="AH70" s="44" t="s">
        <v>127</v>
      </c>
      <c r="AI70" s="44" t="s">
        <v>127</v>
      </c>
      <c r="AJ70" s="44" t="s">
        <v>127</v>
      </c>
      <c r="AK70" s="44" t="s">
        <v>127</v>
      </c>
    </row>
    <row r="71" spans="1:37" hidden="1" x14ac:dyDescent="0.25">
      <c r="A71" s="42" t="s">
        <v>93</v>
      </c>
      <c r="B71" s="43" t="s">
        <v>94</v>
      </c>
      <c r="C71" s="44" t="s">
        <v>127</v>
      </c>
      <c r="D71" s="44" t="s">
        <v>127</v>
      </c>
      <c r="E71" s="44" t="s">
        <v>127</v>
      </c>
      <c r="F71" s="44" t="s">
        <v>127</v>
      </c>
      <c r="G71" s="44" t="s">
        <v>127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44" t="s">
        <v>127</v>
      </c>
      <c r="AD71" s="44" t="s">
        <v>127</v>
      </c>
      <c r="AE71" s="44" t="s">
        <v>127</v>
      </c>
      <c r="AF71" s="44" t="s">
        <v>127</v>
      </c>
      <c r="AG71" s="44" t="s">
        <v>127</v>
      </c>
      <c r="AH71" s="44" t="s">
        <v>127</v>
      </c>
      <c r="AI71" s="44" t="s">
        <v>127</v>
      </c>
      <c r="AJ71" s="44" t="s">
        <v>127</v>
      </c>
      <c r="AK71" s="44" t="s">
        <v>127</v>
      </c>
    </row>
    <row r="72" spans="1:37" hidden="1" x14ac:dyDescent="0.25">
      <c r="A72" s="42" t="s">
        <v>95</v>
      </c>
      <c r="B72" s="43" t="s">
        <v>96</v>
      </c>
      <c r="C72" s="44" t="s">
        <v>127</v>
      </c>
      <c r="D72" s="44" t="s">
        <v>127</v>
      </c>
      <c r="E72" s="44" t="s">
        <v>127</v>
      </c>
      <c r="F72" s="44" t="s">
        <v>127</v>
      </c>
      <c r="G72" s="44" t="s">
        <v>127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44" t="s">
        <v>127</v>
      </c>
      <c r="AD72" s="44" t="s">
        <v>127</v>
      </c>
      <c r="AE72" s="44" t="s">
        <v>127</v>
      </c>
      <c r="AF72" s="44" t="s">
        <v>127</v>
      </c>
      <c r="AG72" s="44" t="s">
        <v>127</v>
      </c>
      <c r="AH72" s="44" t="s">
        <v>127</v>
      </c>
      <c r="AI72" s="44" t="s">
        <v>127</v>
      </c>
      <c r="AJ72" s="44" t="s">
        <v>127</v>
      </c>
      <c r="AK72" s="44" t="s">
        <v>127</v>
      </c>
    </row>
    <row r="73" spans="1:37" hidden="1" x14ac:dyDescent="0.25">
      <c r="A73" s="42" t="s">
        <v>97</v>
      </c>
      <c r="B73" s="43" t="s">
        <v>98</v>
      </c>
      <c r="C73" s="44" t="s">
        <v>127</v>
      </c>
      <c r="D73" s="44" t="s">
        <v>127</v>
      </c>
      <c r="E73" s="44" t="s">
        <v>127</v>
      </c>
      <c r="F73" s="44" t="s">
        <v>127</v>
      </c>
      <c r="G73" s="44" t="s">
        <v>127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44" t="s">
        <v>127</v>
      </c>
      <c r="AD73" s="44" t="s">
        <v>127</v>
      </c>
      <c r="AE73" s="44" t="s">
        <v>127</v>
      </c>
      <c r="AF73" s="44" t="s">
        <v>127</v>
      </c>
      <c r="AG73" s="44" t="s">
        <v>127</v>
      </c>
      <c r="AH73" s="44" t="s">
        <v>127</v>
      </c>
      <c r="AI73" s="44" t="s">
        <v>127</v>
      </c>
      <c r="AJ73" s="44" t="s">
        <v>127</v>
      </c>
      <c r="AK73" s="44" t="s">
        <v>127</v>
      </c>
    </row>
    <row r="74" spans="1:37" hidden="1" x14ac:dyDescent="0.25">
      <c r="A74" s="42" t="s">
        <v>99</v>
      </c>
      <c r="B74" s="43" t="s">
        <v>100</v>
      </c>
      <c r="C74" s="44" t="s">
        <v>127</v>
      </c>
      <c r="D74" s="44" t="s">
        <v>127</v>
      </c>
      <c r="E74" s="44" t="s">
        <v>127</v>
      </c>
      <c r="F74" s="44" t="s">
        <v>127</v>
      </c>
      <c r="G74" s="44" t="s">
        <v>127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44" t="s">
        <v>127</v>
      </c>
      <c r="AD74" s="44" t="s">
        <v>127</v>
      </c>
      <c r="AE74" s="44" t="s">
        <v>127</v>
      </c>
      <c r="AF74" s="44" t="s">
        <v>127</v>
      </c>
      <c r="AG74" s="44" t="s">
        <v>127</v>
      </c>
      <c r="AH74" s="44" t="s">
        <v>127</v>
      </c>
      <c r="AI74" s="44" t="s">
        <v>127</v>
      </c>
      <c r="AJ74" s="44" t="s">
        <v>127</v>
      </c>
      <c r="AK74" s="44" t="s">
        <v>127</v>
      </c>
    </row>
    <row r="75" spans="1:37" ht="31.5" hidden="1" x14ac:dyDescent="0.25">
      <c r="A75" s="42" t="s">
        <v>101</v>
      </c>
      <c r="B75" s="43" t="s">
        <v>102</v>
      </c>
      <c r="C75" s="44" t="s">
        <v>127</v>
      </c>
      <c r="D75" s="44" t="s">
        <v>127</v>
      </c>
      <c r="E75" s="44" t="s">
        <v>127</v>
      </c>
      <c r="F75" s="44" t="s">
        <v>127</v>
      </c>
      <c r="G75" s="44" t="s">
        <v>127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44" t="s">
        <v>127</v>
      </c>
      <c r="AD75" s="44" t="s">
        <v>127</v>
      </c>
      <c r="AE75" s="44" t="s">
        <v>127</v>
      </c>
      <c r="AF75" s="44" t="s">
        <v>127</v>
      </c>
      <c r="AG75" s="44" t="s">
        <v>127</v>
      </c>
      <c r="AH75" s="44" t="s">
        <v>127</v>
      </c>
      <c r="AI75" s="44" t="s">
        <v>127</v>
      </c>
      <c r="AJ75" s="44" t="s">
        <v>127</v>
      </c>
      <c r="AK75" s="44" t="s">
        <v>127</v>
      </c>
    </row>
    <row r="76" spans="1:37" ht="31.5" hidden="1" x14ac:dyDescent="0.25">
      <c r="A76" s="42" t="s">
        <v>103</v>
      </c>
      <c r="B76" s="43" t="s">
        <v>104</v>
      </c>
      <c r="C76" s="44" t="s">
        <v>127</v>
      </c>
      <c r="D76" s="44" t="s">
        <v>127</v>
      </c>
      <c r="E76" s="44" t="s">
        <v>127</v>
      </c>
      <c r="F76" s="44" t="s">
        <v>127</v>
      </c>
      <c r="G76" s="44" t="s">
        <v>127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44" t="s">
        <v>127</v>
      </c>
      <c r="AD76" s="44" t="s">
        <v>127</v>
      </c>
      <c r="AE76" s="44" t="s">
        <v>127</v>
      </c>
      <c r="AF76" s="44" t="s">
        <v>127</v>
      </c>
      <c r="AG76" s="44" t="s">
        <v>127</v>
      </c>
      <c r="AH76" s="44" t="s">
        <v>127</v>
      </c>
      <c r="AI76" s="44" t="s">
        <v>127</v>
      </c>
      <c r="AJ76" s="44" t="s">
        <v>127</v>
      </c>
      <c r="AK76" s="44" t="s">
        <v>127</v>
      </c>
    </row>
    <row r="77" spans="1:37" ht="31.5" hidden="1" x14ac:dyDescent="0.25">
      <c r="A77" s="42" t="s">
        <v>105</v>
      </c>
      <c r="B77" s="43" t="s">
        <v>106</v>
      </c>
      <c r="C77" s="44" t="s">
        <v>127</v>
      </c>
      <c r="D77" s="44" t="s">
        <v>127</v>
      </c>
      <c r="E77" s="44" t="s">
        <v>127</v>
      </c>
      <c r="F77" s="44" t="s">
        <v>127</v>
      </c>
      <c r="G77" s="44" t="s">
        <v>127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44" t="s">
        <v>127</v>
      </c>
      <c r="AD77" s="44" t="s">
        <v>127</v>
      </c>
      <c r="AE77" s="44" t="s">
        <v>127</v>
      </c>
      <c r="AF77" s="44" t="s">
        <v>127</v>
      </c>
      <c r="AG77" s="44" t="s">
        <v>127</v>
      </c>
      <c r="AH77" s="44" t="s">
        <v>127</v>
      </c>
      <c r="AI77" s="44" t="s">
        <v>127</v>
      </c>
      <c r="AJ77" s="44" t="s">
        <v>127</v>
      </c>
      <c r="AK77" s="44" t="s">
        <v>127</v>
      </c>
    </row>
    <row r="78" spans="1:37" ht="31.5" hidden="1" x14ac:dyDescent="0.25">
      <c r="A78" s="42" t="s">
        <v>107</v>
      </c>
      <c r="B78" s="43" t="s">
        <v>108</v>
      </c>
      <c r="C78" s="44" t="s">
        <v>127</v>
      </c>
      <c r="D78" s="44" t="s">
        <v>127</v>
      </c>
      <c r="E78" s="44" t="s">
        <v>127</v>
      </c>
      <c r="F78" s="44" t="s">
        <v>127</v>
      </c>
      <c r="G78" s="44" t="s">
        <v>127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44" t="s">
        <v>127</v>
      </c>
      <c r="AD78" s="44" t="s">
        <v>127</v>
      </c>
      <c r="AE78" s="44" t="s">
        <v>127</v>
      </c>
      <c r="AF78" s="44" t="s">
        <v>127</v>
      </c>
      <c r="AG78" s="44" t="s">
        <v>127</v>
      </c>
      <c r="AH78" s="44" t="s">
        <v>127</v>
      </c>
      <c r="AI78" s="44" t="s">
        <v>127</v>
      </c>
      <c r="AJ78" s="44" t="s">
        <v>127</v>
      </c>
      <c r="AK78" s="44" t="s">
        <v>127</v>
      </c>
    </row>
    <row r="79" spans="1:37" ht="31.5" hidden="1" x14ac:dyDescent="0.25">
      <c r="A79" s="42" t="s">
        <v>109</v>
      </c>
      <c r="B79" s="43" t="s">
        <v>110</v>
      </c>
      <c r="C79" s="44" t="s">
        <v>127</v>
      </c>
      <c r="D79" s="44" t="s">
        <v>127</v>
      </c>
      <c r="E79" s="44" t="s">
        <v>127</v>
      </c>
      <c r="F79" s="44" t="s">
        <v>127</v>
      </c>
      <c r="G79" s="44" t="s">
        <v>127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44" t="s">
        <v>127</v>
      </c>
      <c r="AD79" s="44" t="s">
        <v>127</v>
      </c>
      <c r="AE79" s="44" t="s">
        <v>127</v>
      </c>
      <c r="AF79" s="44" t="s">
        <v>127</v>
      </c>
      <c r="AG79" s="44" t="s">
        <v>127</v>
      </c>
      <c r="AH79" s="44" t="s">
        <v>127</v>
      </c>
      <c r="AI79" s="44" t="s">
        <v>127</v>
      </c>
      <c r="AJ79" s="44" t="s">
        <v>127</v>
      </c>
      <c r="AK79" s="44" t="s">
        <v>127</v>
      </c>
    </row>
    <row r="80" spans="1:37" hidden="1" x14ac:dyDescent="0.25">
      <c r="A80" s="42" t="s">
        <v>111</v>
      </c>
      <c r="B80" s="43" t="s">
        <v>112</v>
      </c>
      <c r="C80" s="44" t="s">
        <v>127</v>
      </c>
      <c r="D80" s="44" t="s">
        <v>127</v>
      </c>
      <c r="E80" s="44" t="s">
        <v>127</v>
      </c>
      <c r="F80" s="44" t="s">
        <v>127</v>
      </c>
      <c r="G80" s="44" t="s">
        <v>127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44" t="s">
        <v>127</v>
      </c>
      <c r="AD80" s="44" t="s">
        <v>127</v>
      </c>
      <c r="AE80" s="44" t="s">
        <v>127</v>
      </c>
      <c r="AF80" s="44" t="s">
        <v>127</v>
      </c>
      <c r="AG80" s="44" t="s">
        <v>127</v>
      </c>
      <c r="AH80" s="44" t="s">
        <v>127</v>
      </c>
      <c r="AI80" s="44" t="s">
        <v>127</v>
      </c>
      <c r="AJ80" s="44" t="s">
        <v>127</v>
      </c>
      <c r="AK80" s="44" t="s">
        <v>127</v>
      </c>
    </row>
    <row r="81" spans="1:38" ht="31.5" hidden="1" x14ac:dyDescent="0.25">
      <c r="A81" s="42" t="s">
        <v>113</v>
      </c>
      <c r="B81" s="43" t="s">
        <v>114</v>
      </c>
      <c r="C81" s="44" t="s">
        <v>127</v>
      </c>
      <c r="D81" s="44" t="s">
        <v>127</v>
      </c>
      <c r="E81" s="44" t="s">
        <v>127</v>
      </c>
      <c r="F81" s="44" t="s">
        <v>127</v>
      </c>
      <c r="G81" s="44" t="s">
        <v>127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44" t="s">
        <v>127</v>
      </c>
      <c r="AD81" s="44" t="s">
        <v>127</v>
      </c>
      <c r="AE81" s="44" t="s">
        <v>127</v>
      </c>
      <c r="AF81" s="44" t="s">
        <v>127</v>
      </c>
      <c r="AG81" s="44" t="s">
        <v>127</v>
      </c>
      <c r="AH81" s="44" t="s">
        <v>127</v>
      </c>
      <c r="AI81" s="44" t="s">
        <v>127</v>
      </c>
      <c r="AJ81" s="44" t="s">
        <v>127</v>
      </c>
      <c r="AK81" s="44" t="s">
        <v>127</v>
      </c>
    </row>
    <row r="82" spans="1:38" ht="31.5" hidden="1" x14ac:dyDescent="0.25">
      <c r="A82" s="42" t="s">
        <v>115</v>
      </c>
      <c r="B82" s="43" t="s">
        <v>116</v>
      </c>
      <c r="C82" s="44" t="s">
        <v>127</v>
      </c>
      <c r="D82" s="44" t="s">
        <v>127</v>
      </c>
      <c r="E82" s="44" t="s">
        <v>127</v>
      </c>
      <c r="F82" s="44" t="s">
        <v>127</v>
      </c>
      <c r="G82" s="44" t="s">
        <v>127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44" t="s">
        <v>127</v>
      </c>
      <c r="AD82" s="44" t="s">
        <v>127</v>
      </c>
      <c r="AE82" s="44" t="s">
        <v>127</v>
      </c>
      <c r="AF82" s="44" t="s">
        <v>127</v>
      </c>
      <c r="AG82" s="44" t="s">
        <v>127</v>
      </c>
      <c r="AH82" s="44" t="s">
        <v>127</v>
      </c>
      <c r="AI82" s="44" t="s">
        <v>127</v>
      </c>
      <c r="AJ82" s="44" t="s">
        <v>127</v>
      </c>
      <c r="AK82" s="44" t="s">
        <v>127</v>
      </c>
    </row>
    <row r="83" spans="1:38" ht="31.5" hidden="1" x14ac:dyDescent="0.25">
      <c r="A83" s="42" t="s">
        <v>117</v>
      </c>
      <c r="B83" s="43" t="s">
        <v>118</v>
      </c>
      <c r="C83" s="44" t="s">
        <v>127</v>
      </c>
      <c r="D83" s="44" t="s">
        <v>127</v>
      </c>
      <c r="E83" s="44" t="s">
        <v>127</v>
      </c>
      <c r="F83" s="44" t="s">
        <v>127</v>
      </c>
      <c r="G83" s="44" t="s">
        <v>127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44" t="s">
        <v>127</v>
      </c>
      <c r="AD83" s="44" t="s">
        <v>127</v>
      </c>
      <c r="AE83" s="44" t="s">
        <v>127</v>
      </c>
      <c r="AF83" s="44" t="s">
        <v>127</v>
      </c>
      <c r="AG83" s="44" t="s">
        <v>127</v>
      </c>
      <c r="AH83" s="44" t="s">
        <v>127</v>
      </c>
      <c r="AI83" s="44" t="s">
        <v>127</v>
      </c>
      <c r="AJ83" s="44" t="s">
        <v>127</v>
      </c>
      <c r="AK83" s="44" t="s">
        <v>127</v>
      </c>
    </row>
    <row r="84" spans="1:38" ht="31.5" hidden="1" x14ac:dyDescent="0.25">
      <c r="A84" s="42" t="s">
        <v>119</v>
      </c>
      <c r="B84" s="43" t="s">
        <v>120</v>
      </c>
      <c r="C84" s="44" t="s">
        <v>127</v>
      </c>
      <c r="D84" s="44" t="s">
        <v>127</v>
      </c>
      <c r="E84" s="44" t="s">
        <v>127</v>
      </c>
      <c r="F84" s="44" t="s">
        <v>127</v>
      </c>
      <c r="G84" s="44" t="s">
        <v>127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44" t="s">
        <v>127</v>
      </c>
      <c r="AD84" s="44" t="s">
        <v>127</v>
      </c>
      <c r="AE84" s="44" t="s">
        <v>127</v>
      </c>
      <c r="AF84" s="44" t="s">
        <v>127</v>
      </c>
      <c r="AG84" s="44" t="s">
        <v>127</v>
      </c>
      <c r="AH84" s="44" t="s">
        <v>127</v>
      </c>
      <c r="AI84" s="44" t="s">
        <v>127</v>
      </c>
      <c r="AJ84" s="44" t="s">
        <v>127</v>
      </c>
      <c r="AK84" s="44" t="s">
        <v>127</v>
      </c>
    </row>
    <row r="85" spans="1:38" ht="31.5" hidden="1" x14ac:dyDescent="0.25">
      <c r="A85" s="42" t="s">
        <v>121</v>
      </c>
      <c r="B85" s="43" t="s">
        <v>122</v>
      </c>
      <c r="C85" s="44" t="s">
        <v>127</v>
      </c>
      <c r="D85" s="44" t="s">
        <v>127</v>
      </c>
      <c r="E85" s="16" t="str">
        <f>[1]Лист1!E78</f>
        <v>нд</v>
      </c>
      <c r="F85" s="16" t="str">
        <f>[1]Лист1!F78</f>
        <v>нд</v>
      </c>
      <c r="G85" s="16" t="str">
        <f>[1]Лист1!G78</f>
        <v>нд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11" t="s">
        <v>127</v>
      </c>
      <c r="AD85" s="11" t="s">
        <v>127</v>
      </c>
      <c r="AE85" s="11" t="s">
        <v>127</v>
      </c>
      <c r="AF85" s="11" t="s">
        <v>127</v>
      </c>
      <c r="AG85" s="11" t="s">
        <v>127</v>
      </c>
      <c r="AH85" s="11" t="s">
        <v>127</v>
      </c>
      <c r="AI85" s="11" t="s">
        <v>127</v>
      </c>
      <c r="AJ85" s="11" t="s">
        <v>127</v>
      </c>
      <c r="AK85" s="11" t="s">
        <v>127</v>
      </c>
    </row>
    <row r="86" spans="1:38" ht="31.5" hidden="1" x14ac:dyDescent="0.25">
      <c r="A86" s="42" t="s">
        <v>123</v>
      </c>
      <c r="B86" s="43" t="s">
        <v>124</v>
      </c>
      <c r="C86" s="44" t="s">
        <v>127</v>
      </c>
      <c r="D86" s="44" t="s">
        <v>127</v>
      </c>
      <c r="E86" s="34" t="s">
        <v>127</v>
      </c>
      <c r="F86" s="34" t="s">
        <v>127</v>
      </c>
      <c r="G86" s="34" t="s">
        <v>127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34" t="s">
        <v>127</v>
      </c>
      <c r="AD86" s="34" t="s">
        <v>127</v>
      </c>
      <c r="AE86" s="34" t="s">
        <v>127</v>
      </c>
      <c r="AF86" s="34" t="s">
        <v>127</v>
      </c>
      <c r="AG86" s="34" t="s">
        <v>127</v>
      </c>
      <c r="AH86" s="34" t="s">
        <v>127</v>
      </c>
      <c r="AI86" s="34" t="s">
        <v>127</v>
      </c>
      <c r="AJ86" s="34" t="s">
        <v>127</v>
      </c>
      <c r="AK86" s="44" t="s">
        <v>127</v>
      </c>
    </row>
    <row r="87" spans="1:38" ht="19.5" customHeight="1" x14ac:dyDescent="0.25">
      <c r="A87" s="42" t="s">
        <v>125</v>
      </c>
      <c r="B87" s="43" t="s">
        <v>126</v>
      </c>
      <c r="C87" s="44" t="s">
        <v>127</v>
      </c>
      <c r="D87" s="44" t="s">
        <v>127</v>
      </c>
      <c r="E87" s="16" t="str">
        <f>[1]Лист1!E80</f>
        <v>нд</v>
      </c>
      <c r="F87" s="16" t="str">
        <f>[1]Лист1!F80</f>
        <v>нд</v>
      </c>
      <c r="G87" s="16" t="str">
        <f>[1]Лист1!G80</f>
        <v>нд</v>
      </c>
      <c r="H87" s="11">
        <f t="shared" ref="H87:O87" si="38">SUM(H88:H89)</f>
        <v>5.9352769999999999E-2</v>
      </c>
      <c r="I87" s="11">
        <f t="shared" si="38"/>
        <v>5.9352769999999999E-2</v>
      </c>
      <c r="J87" s="11">
        <f t="shared" si="38"/>
        <v>0</v>
      </c>
      <c r="K87" s="11">
        <f t="shared" si="38"/>
        <v>1.039188749133098</v>
      </c>
      <c r="L87" s="11">
        <f t="shared" si="38"/>
        <v>0</v>
      </c>
      <c r="M87" s="11">
        <f t="shared" si="38"/>
        <v>0.15040514847457626</v>
      </c>
      <c r="N87" s="11">
        <f t="shared" si="38"/>
        <v>0.88878360065852169</v>
      </c>
      <c r="O87" s="11">
        <f t="shared" si="38"/>
        <v>0</v>
      </c>
      <c r="P87" s="11">
        <f>SUM(P88:P90)</f>
        <v>34.040858749133093</v>
      </c>
      <c r="Q87" s="11">
        <f t="shared" ref="Q87:AB87" si="39">SUM(Q88:Q90)</f>
        <v>0</v>
      </c>
      <c r="R87" s="11">
        <f t="shared" si="39"/>
        <v>0.15040514847457626</v>
      </c>
      <c r="S87" s="11">
        <f t="shared" si="39"/>
        <v>33.890453600658518</v>
      </c>
      <c r="T87" s="11">
        <f t="shared" si="39"/>
        <v>0</v>
      </c>
      <c r="U87" s="11">
        <f t="shared" si="39"/>
        <v>0</v>
      </c>
      <c r="V87" s="11">
        <f t="shared" si="39"/>
        <v>1.039188749133098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34.040858749133093</v>
      </c>
      <c r="AA87" s="11">
        <f t="shared" si="39"/>
        <v>1.039188749133098</v>
      </c>
      <c r="AB87" s="11">
        <f t="shared" si="39"/>
        <v>34.040858749133093</v>
      </c>
      <c r="AC87" s="34" t="s">
        <v>127</v>
      </c>
      <c r="AD87" s="34" t="s">
        <v>127</v>
      </c>
      <c r="AE87" s="34" t="s">
        <v>127</v>
      </c>
      <c r="AF87" s="34" t="s">
        <v>127</v>
      </c>
      <c r="AG87" s="34" t="s">
        <v>127</v>
      </c>
      <c r="AH87" s="34" t="s">
        <v>127</v>
      </c>
      <c r="AI87" s="34" t="s">
        <v>127</v>
      </c>
      <c r="AJ87" s="34" t="s">
        <v>127</v>
      </c>
      <c r="AK87" s="35" t="s">
        <v>127</v>
      </c>
    </row>
    <row r="88" spans="1:38" ht="47.25" x14ac:dyDescent="0.25">
      <c r="A88" s="10" t="s">
        <v>134</v>
      </c>
      <c r="B88" s="31" t="s">
        <v>183</v>
      </c>
      <c r="C88" s="35" t="s">
        <v>184</v>
      </c>
      <c r="D88" s="35" t="s">
        <v>138</v>
      </c>
      <c r="E88" s="34">
        <v>2019</v>
      </c>
      <c r="F88" s="34">
        <f>G88</f>
        <v>2019</v>
      </c>
      <c r="G88" s="34">
        <v>2019</v>
      </c>
      <c r="H88" s="34" t="s">
        <v>127</v>
      </c>
      <c r="I88" s="24" t="s">
        <v>127</v>
      </c>
      <c r="J88" s="24">
        <v>0</v>
      </c>
      <c r="K88" s="24">
        <f>P88</f>
        <v>0.66398224065852163</v>
      </c>
      <c r="L88" s="24">
        <f t="shared" ref="L88:O89" si="40">Q88</f>
        <v>0</v>
      </c>
      <c r="M88" s="24">
        <f t="shared" si="40"/>
        <v>0</v>
      </c>
      <c r="N88" s="24">
        <f t="shared" si="40"/>
        <v>0.66398224065852163</v>
      </c>
      <c r="O88" s="24">
        <f t="shared" si="40"/>
        <v>0</v>
      </c>
      <c r="P88" s="24">
        <f>[2]Лист1!$U$94/1.18</f>
        <v>0.66398224065852163</v>
      </c>
      <c r="Q88" s="32">
        <v>0</v>
      </c>
      <c r="R88" s="32">
        <v>0</v>
      </c>
      <c r="S88" s="32">
        <f>P88</f>
        <v>0.66398224065852163</v>
      </c>
      <c r="T88" s="32">
        <v>0</v>
      </c>
      <c r="U88" s="24">
        <v>0</v>
      </c>
      <c r="V88" s="24">
        <f>Z88</f>
        <v>0.66398224065852163</v>
      </c>
      <c r="W88" s="33"/>
      <c r="X88" s="33"/>
      <c r="Y88" s="24">
        <v>0</v>
      </c>
      <c r="Z88" s="24">
        <f>AB88</f>
        <v>0.66398224065852163</v>
      </c>
      <c r="AA88" s="24">
        <f>AB88</f>
        <v>0.66398224065852163</v>
      </c>
      <c r="AB88" s="24">
        <f t="shared" ref="AB88:AB89" si="41">P88</f>
        <v>0.66398224065852163</v>
      </c>
      <c r="AC88" s="33"/>
      <c r="AD88" s="33"/>
      <c r="AE88" s="33"/>
      <c r="AF88" s="33"/>
      <c r="AG88" s="33"/>
      <c r="AH88" s="33"/>
      <c r="AI88" s="33"/>
      <c r="AJ88" s="33"/>
      <c r="AK88" s="31"/>
      <c r="AL88" s="51"/>
    </row>
    <row r="89" spans="1:38" ht="31.5" x14ac:dyDescent="0.25">
      <c r="A89" s="10" t="s">
        <v>135</v>
      </c>
      <c r="B89" s="31" t="s">
        <v>185</v>
      </c>
      <c r="C89" s="35" t="s">
        <v>186</v>
      </c>
      <c r="D89" s="35" t="s">
        <v>138</v>
      </c>
      <c r="E89" s="34">
        <v>2019</v>
      </c>
      <c r="F89" s="34">
        <f>G89</f>
        <v>2019</v>
      </c>
      <c r="G89" s="34">
        <v>2019</v>
      </c>
      <c r="H89" s="24">
        <f>I89</f>
        <v>5.9352769999999999E-2</v>
      </c>
      <c r="I89" s="24">
        <f>59.35277/1000</f>
        <v>5.9352769999999999E-2</v>
      </c>
      <c r="J89" s="24">
        <v>0</v>
      </c>
      <c r="K89" s="24">
        <f>P89</f>
        <v>0.37520650847457626</v>
      </c>
      <c r="L89" s="24">
        <f t="shared" si="40"/>
        <v>0</v>
      </c>
      <c r="M89" s="24">
        <f t="shared" si="40"/>
        <v>0.15040514847457626</v>
      </c>
      <c r="N89" s="24">
        <f t="shared" si="40"/>
        <v>0.22480136000000001</v>
      </c>
      <c r="O89" s="24">
        <f t="shared" si="40"/>
        <v>0</v>
      </c>
      <c r="P89" s="24">
        <f>[3]Лист1!$AD$95/1.18</f>
        <v>0.37520650847457626</v>
      </c>
      <c r="Q89" s="32">
        <v>0</v>
      </c>
      <c r="R89" s="32">
        <f>P89-S89</f>
        <v>0.15040514847457626</v>
      </c>
      <c r="S89" s="32">
        <v>0.22480136000000001</v>
      </c>
      <c r="T89" s="32">
        <v>0</v>
      </c>
      <c r="U89" s="24">
        <v>0</v>
      </c>
      <c r="V89" s="24">
        <f>Z89</f>
        <v>0.37520650847457626</v>
      </c>
      <c r="W89" s="33"/>
      <c r="X89" s="33"/>
      <c r="Y89" s="24">
        <v>0</v>
      </c>
      <c r="Z89" s="24">
        <f>AB89</f>
        <v>0.37520650847457626</v>
      </c>
      <c r="AA89" s="24">
        <f>AB89</f>
        <v>0.37520650847457626</v>
      </c>
      <c r="AB89" s="24">
        <f t="shared" si="41"/>
        <v>0.37520650847457626</v>
      </c>
      <c r="AC89" s="33"/>
      <c r="AD89" s="33"/>
      <c r="AE89" s="33"/>
      <c r="AF89" s="33"/>
      <c r="AG89" s="33"/>
      <c r="AH89" s="33"/>
      <c r="AI89" s="33"/>
      <c r="AJ89" s="33"/>
      <c r="AK89" s="31"/>
      <c r="AL89" s="51"/>
    </row>
    <row r="90" spans="1:38" x14ac:dyDescent="0.25">
      <c r="A90" s="52" t="s">
        <v>136</v>
      </c>
      <c r="B90" s="31" t="s">
        <v>206</v>
      </c>
      <c r="C90" s="52" t="s">
        <v>207</v>
      </c>
      <c r="D90" s="52" t="s">
        <v>138</v>
      </c>
      <c r="E90" s="54">
        <v>2019</v>
      </c>
      <c r="F90" s="54" t="s">
        <v>127</v>
      </c>
      <c r="G90" s="54">
        <v>2019</v>
      </c>
      <c r="H90" s="24" t="s">
        <v>127</v>
      </c>
      <c r="I90" s="24">
        <v>33.001669999999997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f>S90</f>
        <v>33.001669999999997</v>
      </c>
      <c r="Q90" s="32">
        <v>0</v>
      </c>
      <c r="R90" s="32">
        <v>0</v>
      </c>
      <c r="S90" s="32">
        <f>I90</f>
        <v>33.001669999999997</v>
      </c>
      <c r="T90" s="32">
        <v>0</v>
      </c>
      <c r="U90" s="24">
        <v>0</v>
      </c>
      <c r="V90" s="24">
        <v>0</v>
      </c>
      <c r="W90" s="33"/>
      <c r="X90" s="33"/>
      <c r="Y90" s="24">
        <v>0</v>
      </c>
      <c r="Z90" s="24">
        <f>S90</f>
        <v>33.001669999999997</v>
      </c>
      <c r="AA90" s="24">
        <v>0</v>
      </c>
      <c r="AB90" s="24">
        <f>Z90</f>
        <v>33.001669999999997</v>
      </c>
      <c r="AC90" s="33"/>
      <c r="AD90" s="33"/>
      <c r="AE90" s="33"/>
      <c r="AF90" s="33"/>
      <c r="AG90" s="33"/>
      <c r="AH90" s="33"/>
      <c r="AI90" s="33"/>
      <c r="AJ90" s="33"/>
      <c r="AK90" s="31"/>
      <c r="AL90" s="51"/>
    </row>
  </sheetData>
  <mergeCells count="30">
    <mergeCell ref="A17:AK17"/>
    <mergeCell ref="A9:AK9"/>
    <mergeCell ref="A11:AK11"/>
    <mergeCell ref="A12:AK12"/>
    <mergeCell ref="A14:AK14"/>
    <mergeCell ref="A16:AK16"/>
    <mergeCell ref="AI18:AK18"/>
    <mergeCell ref="A19:A21"/>
    <mergeCell ref="B19:B21"/>
    <mergeCell ref="C19:C21"/>
    <mergeCell ref="D19:D21"/>
    <mergeCell ref="E19:E21"/>
    <mergeCell ref="F19:G20"/>
    <mergeCell ref="H19:I20"/>
    <mergeCell ref="J19:J21"/>
    <mergeCell ref="K19:T19"/>
    <mergeCell ref="AK19:AK21"/>
    <mergeCell ref="K20:O20"/>
    <mergeCell ref="P20:T20"/>
    <mergeCell ref="U20:V20"/>
    <mergeCell ref="W20:X20"/>
    <mergeCell ref="Y20:Z20"/>
    <mergeCell ref="U19:Z19"/>
    <mergeCell ref="AA19:AB20"/>
    <mergeCell ref="AC19:AJ19"/>
    <mergeCell ref="AC20:AD20"/>
    <mergeCell ref="AE20:AF20"/>
    <mergeCell ref="AG20:AH20"/>
    <mergeCell ref="AI20:AI21"/>
    <mergeCell ref="AJ20:AJ21"/>
  </mergeCells>
  <pageMargins left="0.70866141732283472" right="0.31496062992125984" top="0.35433070866141736" bottom="0.15748031496062992" header="0" footer="0"/>
  <pageSetup paperSize="8" scale="48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7izd2X72tUrqqXvGRccXHpKM7kt6FpjwCWe1OHZpYEU=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/4Sd3QHd5vtSbHzI5dByuurxrxCUsFzNjiT9F8br6n8=</DigestValue>
    </Reference>
  </SignedInfo>
  <SignatureValue>Uc4g2S+hz83LV/+3BUGqNt6B4BVNGQzX/ALQMBLqCc2LAgwKHLbcXjl0TI/5AyjH
14vk7yUfqnw7Fd/M868SrQ==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++2X7aVgdhT4TuuMiVFB8FqiWts=</DigestValue>
      </Reference>
      <Reference URI="/xl/calcChain.xml?ContentType=application/vnd.openxmlformats-officedocument.spreadsheetml.calcChain+xml">
        <DigestMethod Algorithm="http://www.w3.org/2000/09/xmldsig#sha1"/>
        <DigestValue>1HZs/jqqe4Eq/Xdu0TWGz4mwrCs=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aaFb5yecWsLQRM+P93NATjDlgLk=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GrkfhO6o9WJK9DrBimQ9lBa4GLQ=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QniNvfa4RNVVCdTTlEZrmwVXWfI=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jBV0foJZT7ufLj+sFZa3YK/JvCk=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5exlCM5fymoae2uajARL7FNsJ6I=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Vb9rWT/5WYylsFyVvPlPfxpsmlo=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Lm/99mCi3bXQViuYiVh/wJrPZFw=</DigestValue>
      </Reference>
      <Reference URI="/xl/sharedStrings.xml?ContentType=application/vnd.openxmlformats-officedocument.spreadsheetml.sharedStrings+xml">
        <DigestMethod Algorithm="http://www.w3.org/2000/09/xmldsig#sha1"/>
        <DigestValue>Irk2UwMpQFE0tu3FkA+uCPPt+0o=</DigestValue>
      </Reference>
      <Reference URI="/xl/styles.xml?ContentType=application/vnd.openxmlformats-officedocument.spreadsheetml.styles+xml">
        <DigestMethod Algorithm="http://www.w3.org/2000/09/xmldsig#sha1"/>
        <DigestValue>eWU4cgS8lWGJtpGtkldLWm8GEvM=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e+hwG12P7LrGm4SmIBIAP22oYAM=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aRJyI1kwcGNmRlEP7GCWaMmFhpQ=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2019-04-04T01:12:03Z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2019-04-04T01:12:03Z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2019-04-03T10:13:27Z</dcterms:modified>
</cp:coreProperties>
</file>